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5"/>
  </bookViews>
  <sheets>
    <sheet name="NASLOVNA" sheetId="1" r:id="rId1"/>
    <sheet name="SAŽETAK" sheetId="2" r:id="rId2"/>
    <sheet name="OPĆI DIO-račun prih. i rash." sheetId="3" r:id="rId3"/>
    <sheet name="PRIH. I RASH. IZVORI FIN" sheetId="4" r:id="rId4"/>
    <sheet name="RASHODI-FUNKCIJSKA KLASIF." sheetId="5" r:id="rId5"/>
    <sheet name="POSEBNI DIO" sheetId="6" r:id="rId6"/>
  </sheets>
  <definedNames>
    <definedName name="_GoBack" localSheetId="2">'OPĆI DIO-račun prih. i rash.'!$B$40</definedName>
    <definedName name="_GoBack" localSheetId="3">'PRIH. I RASH. IZVORI FIN'!#REF!</definedName>
    <definedName name="_xlnm.Print_Area" localSheetId="5">'POSEBNI DIO'!$A$1:$J$207</definedName>
  </definedNames>
  <calcPr fullCalcOnLoad="1"/>
</workbook>
</file>

<file path=xl/sharedStrings.xml><?xml version="1.0" encoding="utf-8"?>
<sst xmlns="http://schemas.openxmlformats.org/spreadsheetml/2006/main" count="657" uniqueCount="354">
  <si>
    <t>BROJČANA OZNAKA I NAZIV</t>
  </si>
  <si>
    <t>1</t>
  </si>
  <si>
    <t xml:space="preserve">Program: </t>
  </si>
  <si>
    <t xml:space="preserve">AKTIVNOST: </t>
  </si>
  <si>
    <t>11001</t>
  </si>
  <si>
    <t>3121</t>
  </si>
  <si>
    <t>321</t>
  </si>
  <si>
    <t>NAKNADE TROŠKOVA ZAPOSLENIMA</t>
  </si>
  <si>
    <t>3212</t>
  </si>
  <si>
    <t>3211</t>
  </si>
  <si>
    <t>SLUŽBENA PUTOVANJA</t>
  </si>
  <si>
    <t>329</t>
  </si>
  <si>
    <t>OST.NESPOM.RASHODI POSLOVANJA</t>
  </si>
  <si>
    <t>323</t>
  </si>
  <si>
    <t>RASHODI ZA USLUGE</t>
  </si>
  <si>
    <t>3233</t>
  </si>
  <si>
    <t>3299</t>
  </si>
  <si>
    <t>INTELEKTUALNE I OSOBNE  USLUGE</t>
  </si>
  <si>
    <t>3239</t>
  </si>
  <si>
    <t>OSTALE USLUGE</t>
  </si>
  <si>
    <t>3232</t>
  </si>
  <si>
    <t>USLUGE TEKUĆEG I INVESTICIJSKOG ODRŽAVANJA</t>
  </si>
  <si>
    <t>422</t>
  </si>
  <si>
    <t>POSTROJENJA I OPREMA</t>
  </si>
  <si>
    <t>4221</t>
  </si>
  <si>
    <t>UREDSKA OPREMA I NAMJEŠTAJ</t>
  </si>
  <si>
    <t>3238</t>
  </si>
  <si>
    <t>RAČUNALNE USLUGE</t>
  </si>
  <si>
    <t>OSTALI NESPOMENUTI RASHODI POSLOVANJA</t>
  </si>
  <si>
    <t>343</t>
  </si>
  <si>
    <t>OSTALI FINANCIJSKI RASHODI</t>
  </si>
  <si>
    <t>3431</t>
  </si>
  <si>
    <t>BANKARSKE USLUGE I USLUGE PLATNOG PROMETA</t>
  </si>
  <si>
    <t>3213</t>
  </si>
  <si>
    <t>STRUČNO USAVRŠAVANJE ZAPOSLENIKA</t>
  </si>
  <si>
    <t>322</t>
  </si>
  <si>
    <t>RASHODI ZA MATERIJAL I ENERG.</t>
  </si>
  <si>
    <t>3227</t>
  </si>
  <si>
    <t>SLUŽBENA, RADNA I ZAŠTITNA ODJEĆA I OBUĆA</t>
  </si>
  <si>
    <t>3294</t>
  </si>
  <si>
    <t>3234</t>
  </si>
  <si>
    <t>3236</t>
  </si>
  <si>
    <t>3223</t>
  </si>
  <si>
    <t>ENERGIJA</t>
  </si>
  <si>
    <t>USLUGE PROMIDŽBE I INFORMIRANJA</t>
  </si>
  <si>
    <t>3221</t>
  </si>
  <si>
    <t>UREDSKI MATERIJAL I OSTALI MATERIJALNI RASHODI</t>
  </si>
  <si>
    <t>3224</t>
  </si>
  <si>
    <t>MAT.I DIJELOVI ZA TEKUĆE I INVEST.ODRŽAVANJE</t>
  </si>
  <si>
    <t>3225</t>
  </si>
  <si>
    <t>SITNI INVENTAR I AUTO GUME</t>
  </si>
  <si>
    <t>3231</t>
  </si>
  <si>
    <t>USLUGE TELEFONA, POŠTE I PRIJEVOZA</t>
  </si>
  <si>
    <t>KOMUNALNE USLUGE</t>
  </si>
  <si>
    <t>3295</t>
  </si>
  <si>
    <t>PRISTOJBE I NAKNADE</t>
  </si>
  <si>
    <t>ČLANARINE</t>
  </si>
  <si>
    <t>TEKUĆE POMOĆI PRORAČUNSKIM KORISNICIMA DRUGIH PRORAČUNA</t>
  </si>
  <si>
    <t>ZDRAVSTVENE I VETERINARSKE USLUGE</t>
  </si>
  <si>
    <t>424</t>
  </si>
  <si>
    <t>KNJIGE,UMJ.DJELA I OST.IZLOŽB.VRIJEDN.</t>
  </si>
  <si>
    <t>KNJIGE</t>
  </si>
  <si>
    <t>TEKUĆI PRIJENOSI IZMEĐU PRORAČUN.KORISNIKA ISTOG PRORAČUNA</t>
  </si>
  <si>
    <t>IZVOR FINANCIRANJA</t>
  </si>
  <si>
    <t>6 = 5/2*100</t>
  </si>
  <si>
    <t>INDEKS 1</t>
  </si>
  <si>
    <t>INDEKS 2</t>
  </si>
  <si>
    <t xml:space="preserve">7 =5/4*100 </t>
  </si>
  <si>
    <t xml:space="preserve">Račun prihoda/
primitka </t>
  </si>
  <si>
    <t>Naziv računa</t>
  </si>
  <si>
    <t>Indeks</t>
  </si>
  <si>
    <t>6=5/2*100</t>
  </si>
  <si>
    <t>7=5/4*100</t>
  </si>
  <si>
    <t>Prihodi iz nadležnog proračuna i od HZZO-a temeljem ugovornih obveza</t>
  </si>
  <si>
    <t>Prihodi iz nadležnog proračuna za financiranje rashoda poslovanja</t>
  </si>
  <si>
    <t>Prihodi iz nadležnog proračuna za financiranje rashoda za nabavu nefinancijske imovine</t>
  </si>
  <si>
    <t>Prihodi od prodaje proizvoda i robe te pruženih usluga i prihodi od donacija</t>
  </si>
  <si>
    <t>Donacije od pravnih i fizičkih osoba izvan općeg proračuna</t>
  </si>
  <si>
    <t>Prihodi po posebnim propisima</t>
  </si>
  <si>
    <t>Sufinanciranje cijene usluge, participacije i slično</t>
  </si>
  <si>
    <t>Pomoći iz inozemstva i od subjekata unutar općeg proračuna</t>
  </si>
  <si>
    <t>Pomoći od izvanproračunskih korisnika</t>
  </si>
  <si>
    <t>Pomoći proračunskim korisnicima iz proračuna koji im nije nadležan</t>
  </si>
  <si>
    <t xml:space="preserve">UKUPNO PRIHODI </t>
  </si>
  <si>
    <t>Račun rashoda/
izdatka</t>
  </si>
  <si>
    <t>Rashodi za zaposlene</t>
  </si>
  <si>
    <t>Plaće</t>
  </si>
  <si>
    <t>Plaće za redovan rad</t>
  </si>
  <si>
    <t xml:space="preserve">Ostali rashodi za zaposlene </t>
  </si>
  <si>
    <t>Doprinosi na plaće</t>
  </si>
  <si>
    <t>Doprinosi za obvezno zdravstveno osiguranje</t>
  </si>
  <si>
    <t>Materijalni rashodi</t>
  </si>
  <si>
    <t>Naknade troškova zaposlenima</t>
  </si>
  <si>
    <t>Službena putovanja</t>
  </si>
  <si>
    <t>Naknade za prijevoz, za rad na terenu i odvojeni život</t>
  </si>
  <si>
    <t>Stručno usavršavanje</t>
  </si>
  <si>
    <t>Rashodi za materijal i energiju</t>
  </si>
  <si>
    <t>Uredski materijal i ostali materijalni rashodi</t>
  </si>
  <si>
    <t>Energija</t>
  </si>
  <si>
    <t>Materijal i dijelovi za tekuće i investicijsko održavanje</t>
  </si>
  <si>
    <t>Sitni inventar i auto gume</t>
  </si>
  <si>
    <t>Službena,radna i zaštitna odjeća i obuća</t>
  </si>
  <si>
    <t>Rashodi za usluge</t>
  </si>
  <si>
    <t>Usluge telefona, pošte i prijevoza</t>
  </si>
  <si>
    <t>Usluge tekućeg i investicijskog održavanja</t>
  </si>
  <si>
    <t>Komunalne usluge</t>
  </si>
  <si>
    <t>Zdravstvene i veterinarske usluge</t>
  </si>
  <si>
    <t>Intelektualne i osobne usluge</t>
  </si>
  <si>
    <t>Računalne usluge</t>
  </si>
  <si>
    <t>Ostale usluge</t>
  </si>
  <si>
    <t xml:space="preserve">Naknade troškova osobama izvan radnog odnosa </t>
  </si>
  <si>
    <t>Ostali nespomenuti rashodi poslovanja</t>
  </si>
  <si>
    <t>Premija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</si>
  <si>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</si>
  <si>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</si>
  <si>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</si>
  <si>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</si>
  <si>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</si>
  <si>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</si>
  <si>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Rashodi za nabavu proizvedene dugotrajne imovine</t>
  </si>
  <si>
    <t>Postrojenja i oprema</t>
  </si>
  <si>
    <t>Uredska oprema i namještaj</t>
  </si>
  <si>
    <t>Komunikacijska oprema</t>
  </si>
  <si>
    <t>Oprema za održavanje i zaštitu</t>
  </si>
  <si>
    <t>Medicinska i laboratorijska oprema</t>
  </si>
  <si>
    <t>Sportska i glazbena oprema</t>
  </si>
  <si>
    <t>Uređaji,strojevi i oprema za ostale namjene</t>
  </si>
  <si>
    <t>Knjige</t>
  </si>
  <si>
    <t>UKUPNO RASHODI</t>
  </si>
  <si>
    <t>3293</t>
  </si>
  <si>
    <t>Plaće za prekovremeni rad</t>
  </si>
  <si>
    <t>Plaće za posebne uvjete rada</t>
  </si>
  <si>
    <t>Tekuće pomoći proračunskim korisnicima dr. proračuna</t>
  </si>
  <si>
    <t>Tekući prijenosi između između prorač.korisnika istog proračuna</t>
  </si>
  <si>
    <t>Ostale naknade građanima i kućanstvima iz proračuna</t>
  </si>
  <si>
    <t>Mjerni i kontrolni uređaji</t>
  </si>
  <si>
    <t>Rashodi za nabavu nefinancijske imovine</t>
  </si>
  <si>
    <t>Licence</t>
  </si>
  <si>
    <t>Knjige, umjetnička djela i ostalie izložb.vrijednosti</t>
  </si>
  <si>
    <t>Tisak</t>
  </si>
  <si>
    <t>Tekuće pomoći proračunskim korisnicima iz proračuna koji im nije nadležan</t>
  </si>
  <si>
    <t>Kapitalne pomoći proračunskim korisnicima iz proračuna koji im nije nadležan</t>
  </si>
  <si>
    <t xml:space="preserve">Pomoći temeljem prijenosa EU sredstava </t>
  </si>
  <si>
    <t>Tekuće pomoćći temeljem prijenosa EU sredstava</t>
  </si>
  <si>
    <t>Prihodi iz proračuna za financiranje redovne djelatnosti</t>
  </si>
  <si>
    <t>Prihodi od imovine</t>
  </si>
  <si>
    <t>Prihodi od financijske imovine - kamate a vista</t>
  </si>
  <si>
    <t>Prihodi od nefinancijske imovine - najam</t>
  </si>
  <si>
    <t>Prihodi od administrativnih pristojbi i po posebnim propisima</t>
  </si>
  <si>
    <t>Prihodi od prodaje robe i pruženih usluga</t>
  </si>
  <si>
    <t>Tekuće donacije  od pravnih i fizičkih osoba izvan općeg proračuna</t>
  </si>
  <si>
    <t>Tekuće pomoći od izvanproračunskih korisnika</t>
  </si>
  <si>
    <t>Kamate na oročena sredstva</t>
  </si>
  <si>
    <t>Prihodi od zakupa i iznajmljivanja imovine</t>
  </si>
  <si>
    <t>Rashodi za nabavu neproizvedene dugotrajne imovine</t>
  </si>
  <si>
    <t>MATERIJALNI RASHODI</t>
  </si>
  <si>
    <t>RASHODI POSLOVANJA</t>
  </si>
  <si>
    <t>FINANCIJSKI RASHODI</t>
  </si>
  <si>
    <t>RASHODI ZA NABAVU PROIZVEDENE DUGOTRAJNE IMOVINE</t>
  </si>
  <si>
    <t>RASHODI ZA NABAVU NEFINANCIJSKE IMOVINE</t>
  </si>
  <si>
    <t>SAŽETAK</t>
  </si>
  <si>
    <t>A. RAČUN PRIHODA I RASHODA</t>
  </si>
  <si>
    <t>OPIS</t>
  </si>
  <si>
    <t>6 PRIHODI POSLOVANJA</t>
  </si>
  <si>
    <t>7 PRIHODI OD PRODAJE NEFINANCIJSKE IMOVINE</t>
  </si>
  <si>
    <t>UKUPNO PRIHODI</t>
  </si>
  <si>
    <t>3 RASHODI POSLOVANJA</t>
  </si>
  <si>
    <t>4 RASHODI ZA NABAVU NEFINANCIJSKE IMOVINE</t>
  </si>
  <si>
    <t>Razlika</t>
  </si>
  <si>
    <t>B. RAČUN FINANCIRANJA</t>
  </si>
  <si>
    <t>8 PRIMICI OD FINANCIJSKE IMOVINE I ZADUŽIVANJA</t>
  </si>
  <si>
    <t>5 IZDACI ZA FINANCIJSKU IMOVINU I OTPLATE ZAJMOVA</t>
  </si>
  <si>
    <t>NETO FINANCIRANJE</t>
  </si>
  <si>
    <t>REKAPITULACIJA</t>
  </si>
  <si>
    <t>UKUPNI PRIHODI</t>
  </si>
  <si>
    <t>VIŠAK PRETHODNIH GODINA</t>
  </si>
  <si>
    <t>PRIMICI OD FINANCIJSKE IMOVINE I ZADUŽIVANJA</t>
  </si>
  <si>
    <t>UKUPNO RASPOLOŽIVA SREDSTVA</t>
  </si>
  <si>
    <t>UKUPNI RASHODI</t>
  </si>
  <si>
    <t>IZDACI ZA FINANCIJSKU IMOVINU I OTPLATU ZAJMOVA</t>
  </si>
  <si>
    <t>UKUPNO RASPOREĐENA SREDSTVA</t>
  </si>
  <si>
    <t>C. RASPOLOŽIVA SREDSTVA IZ PRETHODNE GODINE</t>
  </si>
  <si>
    <t>VIŠAK / MANJAK IZ PRETHODNE GODINE KOJI ĆE SE POKRITI U TEKUĆOJ GODINI</t>
  </si>
  <si>
    <t>VIŠAK / MANJAK + RASPOLOŽIVA SREDSTVA IZ PRETHODNIH GODINA + NETO FINANCIRANJE</t>
  </si>
  <si>
    <t>D. INFORMACIJA O UKUPNOM VIŠKU/MANJKU DONESENOM IZ PRETHODNE GODINE</t>
  </si>
  <si>
    <t>UKUPAN DONOS VIŠKA / MANJKA IZ PRETHODNE GODINE</t>
  </si>
  <si>
    <t>Prihodi od prodaje nefinancijske imovine</t>
  </si>
  <si>
    <t>Prihodi od prodaje neproizvedene dugotrajne imovine</t>
  </si>
  <si>
    <t>Prihodi od prodaje materijalne imovine-prirodnih bogatstava</t>
  </si>
  <si>
    <t>Prihodi od prodaje proizvedene dugotrajne imovine</t>
  </si>
  <si>
    <t>Prihodi od prodaje građevinskih objekata</t>
  </si>
  <si>
    <t>Prihodi od prodaje postrojenja i opreme</t>
  </si>
  <si>
    <t>Prihodi od prodaje prijevoznih sredstava</t>
  </si>
  <si>
    <t>Primici od financijske imovine i zaduživanja</t>
  </si>
  <si>
    <t>Primljeni povrati glavnica danih zajmova i depozita</t>
  </si>
  <si>
    <t>Primici od povrata depozita i jamčevnih pologa</t>
  </si>
  <si>
    <t>Primici od prodaje dionica i udjela u glavnici</t>
  </si>
  <si>
    <t>Primici od prodaje dionica i udjela u glavnici trg.druš.u js</t>
  </si>
  <si>
    <t>Primici od zaduživanja</t>
  </si>
  <si>
    <t>Primlj.krediti i zajmovi  od kredit.i ost.financ.inst.izv.js</t>
  </si>
  <si>
    <t>Prihodi poslovanja</t>
  </si>
  <si>
    <t>Izdaci za financijsku imovinu i otplate zajmova</t>
  </si>
  <si>
    <t>Izdaci za otplate glavnica primljenih kredita i zajmova</t>
  </si>
  <si>
    <t>Otplate gl.primlj.kred.i zajm.od kred.i ost.fin.inst.izv.js</t>
  </si>
  <si>
    <t>Prihodi od pruženih usluga - učenički servis</t>
  </si>
  <si>
    <t>Ostale naknade troškova zaposlenima</t>
  </si>
  <si>
    <t>Naknade za rad predstavničkih i izvršnih tijela</t>
  </si>
  <si>
    <t xml:space="preserve">Ostali rashodi </t>
  </si>
  <si>
    <t>Tekuće donacije</t>
  </si>
  <si>
    <t>Tekuće donacije u novcu</t>
  </si>
  <si>
    <t>Plaće za redovan rad-po sudskoj presudi</t>
  </si>
  <si>
    <t>Doprinosi za obvezno zdravstveno osiguranje-po sudskoj presudi</t>
  </si>
  <si>
    <t>Dopr. za obv.osig. u slučaju nezaposl.-po sudskoj presudi</t>
  </si>
  <si>
    <t>Zatezne kamate po sudskoj presudi</t>
  </si>
  <si>
    <t>Materijalni rashodi srednjih škola po kriterijima</t>
  </si>
  <si>
    <t>Redovna djelatnost srednjih škola-minimalni standard</t>
  </si>
  <si>
    <t>A220101</t>
  </si>
  <si>
    <t>Materijalni rashodi SŠ po stvarnom trošku</t>
  </si>
  <si>
    <t>A220103</t>
  </si>
  <si>
    <t>Materijalni rashodi srednjih škola-drugi izvori</t>
  </si>
  <si>
    <t>A220104</t>
  </si>
  <si>
    <t>Plaće i drugi rashodi za zaposlene srednjih škola</t>
  </si>
  <si>
    <t>OSTALE NAKNADE TROŠKOVA ZAPOSLENIMA</t>
  </si>
  <si>
    <t>PREMIJE OSIGURANJA</t>
  </si>
  <si>
    <t>NAKN.ZA PRIJEVOZ, ZA RAD NA TERENU I ODVOJ.ŽIVOT</t>
  </si>
  <si>
    <t>RASHODI ZA ZAPOSLENE</t>
  </si>
  <si>
    <t>Srednja škola "Vladimir Gortan" Buje</t>
  </si>
  <si>
    <t>PLAĆE</t>
  </si>
  <si>
    <t>PLAĆE ZA REDOVAN RAD</t>
  </si>
  <si>
    <t>PLAĆE ZA REDOVAN RAD- po sudskoj presudi</t>
  </si>
  <si>
    <t>PLAĆE ZA PREKOVREMENI RAD</t>
  </si>
  <si>
    <t>OSTALI RASHODI ZA ZAPOSLENE</t>
  </si>
  <si>
    <t>DOPRINOSI NA PLAĆE</t>
  </si>
  <si>
    <t>DOPRINOSI ZA OBVEZNO ZDRAVSTVENO</t>
  </si>
  <si>
    <t>DOPRINOSI ZA OBVEZNO ZDRAVSTVENO-po sudskoj presudi</t>
  </si>
  <si>
    <t>DOPRINOS ZA OBVEZNO ZDRAV.OSIGURANJE U SLUČ.NEZAPOSL.-po sudskoj presudi</t>
  </si>
  <si>
    <t>TROŠKOVI SUDSKOG POSTUPKA</t>
  </si>
  <si>
    <t>ZATEZNE KAMATE PO SUDSKOJ PRESUDI</t>
  </si>
  <si>
    <t>Programi obrazovanja iznad standarda</t>
  </si>
  <si>
    <t>A230102</t>
  </si>
  <si>
    <t>Županijska natjecanja</t>
  </si>
  <si>
    <t>NAKNADA ZA RAD PREDSTAVNIČKIH I IZVRŠNIH TIJELA</t>
  </si>
  <si>
    <t>TEKUĆE PRIJENOSI IZMEĐU PRORAČ.KORISN.ISTOG  PRORAČUNA</t>
  </si>
  <si>
    <t>OSTALI RASHODI</t>
  </si>
  <si>
    <t>TEKUĆE DONACIJE</t>
  </si>
  <si>
    <t>TEKUĆE DONACIJE U NOVCU</t>
  </si>
  <si>
    <t>A230145</t>
  </si>
  <si>
    <t>VJEŽBENIČKA TVRTKA ZA EKONOMISTE</t>
  </si>
  <si>
    <t>A230156</t>
  </si>
  <si>
    <t>Opremanje u srednjim školama</t>
  </si>
  <si>
    <t>K240602</t>
  </si>
  <si>
    <t>Opremanje informatičkog kabineta</t>
  </si>
  <si>
    <t>A230139</t>
  </si>
  <si>
    <t>Maturalne zabave</t>
  </si>
  <si>
    <t>A230184</t>
  </si>
  <si>
    <t>Zavičajna nastava</t>
  </si>
  <si>
    <t>Prijenosi između proračunskih korisnika istog proračuna</t>
  </si>
  <si>
    <t>Tekuće prijenosi između proračunskih korisnika istog proračuna</t>
  </si>
  <si>
    <t>Sukladno članku 86. st.3. Zakona o proračunu (Nar.nov., br.144/21.) dostavljamo:</t>
  </si>
  <si>
    <t>Promicanje i jačanje kompetencija strukovnih zanimanja za turizam- projekt "Krila povijesti"</t>
  </si>
  <si>
    <t xml:space="preserve">                                                      __________________________________</t>
  </si>
  <si>
    <t xml:space="preserve">                                      ( predsjednica školskog odbora, Vesna Cindrić,prof. )</t>
  </si>
  <si>
    <t>OSTVARENJE/ IZVRŠENJE 2022</t>
  </si>
  <si>
    <t>IZVRŠENJE 2022</t>
  </si>
  <si>
    <t>Potpore od međunarodnih organizacija</t>
  </si>
  <si>
    <t>Potpore iz proračuna</t>
  </si>
  <si>
    <t>Laboratorijske usluge testiranja COVID-19</t>
  </si>
  <si>
    <t>Sudske naknade</t>
  </si>
  <si>
    <t>Troškovi sudskog postupka</t>
  </si>
  <si>
    <t>Naknada za nezapoš. osoba s invaliditetom</t>
  </si>
  <si>
    <t>Projektna dokumentacija</t>
  </si>
  <si>
    <t>Tekuće potpore iz proračuna</t>
  </si>
  <si>
    <t>Tekuće pomoći od institucija i tijela EU</t>
  </si>
  <si>
    <t>T920104</t>
  </si>
  <si>
    <t>EU projekti kod proračunskog korisnika</t>
  </si>
  <si>
    <t>Projekt Erasmus+</t>
  </si>
  <si>
    <t>LABORATORIJSKE USLUGE-testiranje na Covid-19</t>
  </si>
  <si>
    <t>SUDSKE NAKNADE</t>
  </si>
  <si>
    <t>Materijalni troškovi iznad standarda</t>
  </si>
  <si>
    <t>4222</t>
  </si>
  <si>
    <t>KOMUNIKACIJSKA OPREMA</t>
  </si>
  <si>
    <t>PRISTOJBE I NAKNADE-NAKN.ZA NEZAPOŠ.OSOBA S INVALID.</t>
  </si>
  <si>
    <t>IZVORNI PLAN 2023</t>
  </si>
  <si>
    <t>TEKUĆI PLAN 2023</t>
  </si>
  <si>
    <t>Izvorni plan 2023.</t>
  </si>
  <si>
    <t>Tekući plan 2023.</t>
  </si>
  <si>
    <t>IZVRŠENJE 2023</t>
  </si>
  <si>
    <t xml:space="preserve"> Tekući plan 2023.</t>
  </si>
  <si>
    <t>Tekuće donacije u naravi</t>
  </si>
  <si>
    <r>
      <t>UREDSKA OPREMA I NAMJEŠTAJ-</t>
    </r>
    <r>
      <rPr>
        <b/>
        <i/>
        <sz val="10"/>
        <rFont val="Arial"/>
        <family val="2"/>
      </rPr>
      <t>NOVIGRAD</t>
    </r>
  </si>
  <si>
    <r>
      <t>UREDSKA OPREMA I NAMJEŠTAJ-</t>
    </r>
    <r>
      <rPr>
        <b/>
        <i/>
        <sz val="10"/>
        <rFont val="Arial"/>
        <family val="2"/>
      </rPr>
      <t>BUJE</t>
    </r>
  </si>
  <si>
    <t>Rashodi za dodatna ulaganja na nefinancijskoj imovini</t>
  </si>
  <si>
    <t>Dodatna ulaganja na građevinskim objektima</t>
  </si>
  <si>
    <t>IZVJEŠTAJ O PRIHODIMA I RASHODIMA PREMA IZVORIMA FINANCIRANJA</t>
  </si>
  <si>
    <t>IZVORNI PLAN ILI REBALANS 2023.*</t>
  </si>
  <si>
    <t>TEKUĆI PLAN 2023.*</t>
  </si>
  <si>
    <t>INDEKS</t>
  </si>
  <si>
    <t>INDEKS**</t>
  </si>
  <si>
    <t>1 Opći prihodi i primici</t>
  </si>
  <si>
    <t>PRIHODI</t>
  </si>
  <si>
    <t>RASHODI</t>
  </si>
  <si>
    <t>3 Vlastiti prihodi</t>
  </si>
  <si>
    <t>Donos</t>
  </si>
  <si>
    <t xml:space="preserve">     PRIHODI</t>
  </si>
  <si>
    <t xml:space="preserve"> RASHODI</t>
  </si>
  <si>
    <t>Odnos</t>
  </si>
  <si>
    <t>4 Prihodi za posebne namjene</t>
  </si>
  <si>
    <t>5 Pomoći</t>
  </si>
  <si>
    <t>6 Donacije</t>
  </si>
  <si>
    <t>Ukupno RASHODI</t>
  </si>
  <si>
    <t>IZVJEŠTAJ O RASHODIMA PREMA FUNKCIJSKOJ KLASIFIKACIJI</t>
  </si>
  <si>
    <t>Oznaka</t>
  </si>
  <si>
    <t>NAZIV FUNKCIJE KLASIFIKACIJE</t>
  </si>
  <si>
    <t>09</t>
  </si>
  <si>
    <t>092</t>
  </si>
  <si>
    <t>0922</t>
  </si>
  <si>
    <t>Obrazovanje</t>
  </si>
  <si>
    <t>Srednjoškolsko obrazovanje</t>
  </si>
  <si>
    <t>Više srednjoškolsko obrazovanje</t>
  </si>
  <si>
    <t xml:space="preserve">RAČUN PRIHODA I RASHODA </t>
  </si>
  <si>
    <t xml:space="preserve">IZVJEŠTAJ O PRIHODIMA I RASHODIMA PREMA EKONOMSKOJ KLASIFIKACIJI </t>
  </si>
  <si>
    <t xml:space="preserve">IZVJEŠTAJ O IZVRŠENJU FINANCIJSKOG PLANA ZA 2023. GODINU 
PO PROGRAMSKOJ I  EKONOMSKOJ KLASIFIKACIJI I IZVORIMA FINANCIRANJA </t>
  </si>
  <si>
    <t>Klasa: 400-04/24-01/01</t>
  </si>
  <si>
    <t>Ur. broj: 2105-1-01-24-1</t>
  </si>
  <si>
    <t>A230163</t>
  </si>
  <si>
    <t>IZLETI I TERENSKA NASTAVA</t>
  </si>
  <si>
    <t>A230209</t>
  </si>
  <si>
    <t>MENSTRUALNE HIGIJENSKE POTREPŠTINE</t>
  </si>
  <si>
    <t>TEKUĆE DONACIJE U NARAVI</t>
  </si>
  <si>
    <t>SPORTSKA I GLAZBENA OPREMA-BUJE</t>
  </si>
  <si>
    <t xml:space="preserve">Ostvarenje                    2022. </t>
  </si>
  <si>
    <t xml:space="preserve">Ostvarenje        2023. </t>
  </si>
  <si>
    <t xml:space="preserve">OSTVARENJE/IZVRŠENJE 
2022. </t>
  </si>
  <si>
    <t xml:space="preserve">OSTVARENJE/IZVRŠENJE 
2023. </t>
  </si>
  <si>
    <t xml:space="preserve"> IZVRŠENJE 
2022. </t>
  </si>
  <si>
    <t xml:space="preserve">IZVRŠENJE 
2023. </t>
  </si>
  <si>
    <t>OSTVARENJE/ IZVRŠENJE   2023.</t>
  </si>
  <si>
    <t>Kapitalne potpore iz proračuna</t>
  </si>
  <si>
    <t xml:space="preserve">
Izvršenje                2022. </t>
  </si>
  <si>
    <t xml:space="preserve">
Izvršenje                  2023. </t>
  </si>
  <si>
    <t>Ukupno ODNOS-višak prihoda</t>
  </si>
  <si>
    <t>(9221)</t>
  </si>
  <si>
    <t>Opremanje kabineta i biblioteke</t>
  </si>
  <si>
    <t>T921201</t>
  </si>
  <si>
    <t>MOZAIK 6</t>
  </si>
  <si>
    <t>Provedba projekta MOZAIK 6</t>
  </si>
  <si>
    <t>Ukupno IZDACI</t>
  </si>
  <si>
    <t>Ukupno PRIMICI</t>
  </si>
  <si>
    <t>Ukupno raspoloživo PRIHODI</t>
  </si>
  <si>
    <t>OSTVARENJE PRIHODA I PRIMITAKA ZA 1.-12. 2023.G.</t>
  </si>
  <si>
    <t>Ukupno DONOS iz prethodne godine</t>
  </si>
  <si>
    <t>OSTVARENJE/ IZVRŠENJE      1.-12.2023.</t>
  </si>
  <si>
    <t xml:space="preserve"> Buje,18.03.2024. godine</t>
  </si>
  <si>
    <t xml:space="preserve">IZVJEŠTAJ O IZVRŠENJU FINANCIJSKG PLANA SREDNJE ŠKOLE                      "VLADIMIR GORTAN" BUJE  ZA 1.1.-31.12.2023. godine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</si>
</sst>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#,##0.00;\-\ #,##0.00"/>
    <numFmt numFmtId="184" formatCode="#,##0.00\ &quot;kn&quot;"/>
    <numFmt numFmtId="185" formatCode="#,##0.00_ ;\-#,##0.00\ "/>
    <numFmt numFmtId="186" formatCode="&quot;Da&quot;;&quot;Da&quot;;&quot;Ne&quot;"/>
    <numFmt numFmtId="187" formatCode="&quot;True&quot;;&quot;True&quot;;&quot;False&quot;"/>
    <numFmt numFmtId="188" formatCode="&quot;Uključeno&quot;;&quot;Uključeno&quot;;&quot;Isključeno&quot;"/>
    <numFmt numFmtId="189" formatCode="[$¥€-2]\ #,##0.00_);[Red]\([$€-2]\ #,##0.00\)"/>
    <numFmt numFmtId="190" formatCode="#,##0.00\ _k_n"/>
    <numFmt numFmtId="191" formatCode="#,##0.0000"/>
    <numFmt numFmtId="192" formatCode="#,##0.000"/>
  </numFmts>
  <fonts count="66">
    <font>
      <sz val="10"/>
      <name val="Arial"/>
      <family val="0"/>
    </font>
    <font>
      <b/>
      <sz val="9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color indexed="8"/>
      <name val="Arial"/>
      <family val="2"/>
    </font>
    <font>
      <sz val="14"/>
      <name val="Arial"/>
      <family val="2"/>
    </font>
    <font>
      <sz val="10"/>
      <color indexed="8"/>
      <name val="MS Sans Serif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58"/>
      <name val="Calibri"/>
      <family val="2"/>
    </font>
    <font>
      <u val="single"/>
      <sz val="10"/>
      <color indexed="30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1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9"/>
      <name val="Calibri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indexed="49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theme="4" tint="-0.24997000396251678"/>
      <name val="Arial"/>
      <family val="2"/>
    </font>
    <font>
      <b/>
      <sz val="10"/>
      <color rgb="FF0070C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rgb="FFE1FBFF"/>
        <bgColor indexed="64"/>
      </patternFill>
    </fill>
    <fill>
      <patternFill patternType="solid">
        <fgColor rgb="FFE1FB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EBFE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41D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4" fillId="28" borderId="2" applyNumberFormat="0" applyAlignment="0" applyProtection="0"/>
    <xf numFmtId="0" fontId="45" fillId="28" borderId="3" applyNumberFormat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1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2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2" fillId="0" borderId="0" xfId="0" applyFont="1" applyAlignment="1">
      <alignment readingOrder="1"/>
    </xf>
    <xf numFmtId="0" fontId="3" fillId="0" borderId="0" xfId="0" applyFont="1" applyAlignment="1" applyProtection="1">
      <alignment wrapText="1" readingOrder="1"/>
      <protection locked="0"/>
    </xf>
    <xf numFmtId="0" fontId="4" fillId="0" borderId="0" xfId="0" applyFont="1" applyAlignment="1">
      <alignment readingOrder="1"/>
    </xf>
    <xf numFmtId="0" fontId="0" fillId="0" borderId="0" xfId="0" applyFont="1" applyAlignment="1">
      <alignment readingOrder="1"/>
    </xf>
    <xf numFmtId="0" fontId="3" fillId="0" borderId="10" xfId="0" applyFont="1" applyBorder="1" applyAlignment="1" applyProtection="1">
      <alignment wrapText="1" readingOrder="1"/>
      <protection locked="0"/>
    </xf>
    <xf numFmtId="183" fontId="3" fillId="0" borderId="10" xfId="0" applyNumberFormat="1" applyFont="1" applyBorder="1" applyAlignment="1" applyProtection="1">
      <alignment wrapText="1" readingOrder="1"/>
      <protection locked="0"/>
    </xf>
    <xf numFmtId="190" fontId="6" fillId="0" borderId="11" xfId="0" applyNumberFormat="1" applyFont="1" applyFill="1" applyBorder="1" applyAlignment="1">
      <alignment horizontal="center" vertical="center" wrapText="1"/>
    </xf>
    <xf numFmtId="190" fontId="6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 applyProtection="1">
      <alignment wrapText="1" readingOrder="1"/>
      <protection locked="0"/>
    </xf>
    <xf numFmtId="0" fontId="0" fillId="0" borderId="11" xfId="0" applyFont="1" applyBorder="1" applyAlignment="1">
      <alignment wrapText="1" readingOrder="1"/>
    </xf>
    <xf numFmtId="183" fontId="0" fillId="0" borderId="12" xfId="0" applyNumberFormat="1" applyFont="1" applyBorder="1" applyAlignment="1" applyProtection="1">
      <alignment wrapText="1" readingOrder="1"/>
      <protection locked="0"/>
    </xf>
    <xf numFmtId="183" fontId="0" fillId="0" borderId="10" xfId="0" applyNumberFormat="1" applyFont="1" applyBorder="1" applyAlignment="1" applyProtection="1">
      <alignment wrapText="1" readingOrder="1"/>
      <protection locked="0"/>
    </xf>
    <xf numFmtId="0" fontId="59" fillId="0" borderId="0" xfId="0" applyFont="1" applyBorder="1" applyAlignment="1">
      <alignment wrapText="1" readingOrder="1"/>
    </xf>
    <xf numFmtId="183" fontId="3" fillId="0" borderId="0" xfId="0" applyNumberFormat="1" applyFont="1" applyBorder="1" applyAlignment="1" applyProtection="1">
      <alignment wrapText="1" readingOrder="1"/>
      <protection locked="0"/>
    </xf>
    <xf numFmtId="183" fontId="0" fillId="0" borderId="13" xfId="0" applyNumberFormat="1" applyFont="1" applyBorder="1" applyAlignment="1" applyProtection="1">
      <alignment wrapText="1" readingOrder="1"/>
      <protection locked="0"/>
    </xf>
    <xf numFmtId="0" fontId="1" fillId="0" borderId="10" xfId="0" applyFont="1" applyBorder="1" applyAlignment="1" applyProtection="1">
      <alignment horizontal="center" wrapText="1" readingOrder="1"/>
      <protection locked="0"/>
    </xf>
    <xf numFmtId="190" fontId="0" fillId="0" borderId="11" xfId="0" applyNumberFormat="1" applyFont="1" applyFill="1" applyBorder="1" applyAlignment="1">
      <alignment horizontal="center" wrapText="1" readingOrder="1"/>
    </xf>
    <xf numFmtId="190" fontId="0" fillId="0" borderId="11" xfId="0" applyNumberFormat="1" applyFont="1" applyFill="1" applyBorder="1" applyAlignment="1">
      <alignment horizontal="center" readingOrder="1"/>
    </xf>
    <xf numFmtId="1" fontId="34" fillId="0" borderId="11" xfId="0" applyNumberFormat="1" applyFont="1" applyFill="1" applyBorder="1" applyAlignment="1">
      <alignment horizontal="center" wrapText="1" readingOrder="1"/>
    </xf>
    <xf numFmtId="1" fontId="34" fillId="0" borderId="11" xfId="0" applyNumberFormat="1" applyFont="1" applyFill="1" applyBorder="1" applyAlignment="1" quotePrefix="1">
      <alignment horizontal="center" wrapText="1" readingOrder="1"/>
    </xf>
    <xf numFmtId="190" fontId="34" fillId="0" borderId="11" xfId="0" applyNumberFormat="1" applyFont="1" applyFill="1" applyBorder="1" applyAlignment="1" quotePrefix="1">
      <alignment horizontal="center" wrapText="1" readingOrder="1"/>
    </xf>
    <xf numFmtId="190" fontId="34" fillId="0" borderId="11" xfId="0" applyNumberFormat="1" applyFont="1" applyFill="1" applyBorder="1" applyAlignment="1" quotePrefix="1">
      <alignment horizontal="center" readingOrder="1"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horizontal="right" wrapText="1"/>
    </xf>
    <xf numFmtId="190" fontId="0" fillId="0" borderId="0" xfId="0" applyNumberFormat="1" applyFont="1" applyFill="1" applyAlignment="1">
      <alignment horizontal="center" vertical="center" wrapText="1"/>
    </xf>
    <xf numFmtId="190" fontId="0" fillId="0" borderId="0" xfId="0" applyNumberFormat="1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horizontal="center"/>
    </xf>
    <xf numFmtId="1" fontId="2" fillId="0" borderId="11" xfId="0" applyNumberFormat="1" applyFont="1" applyFill="1" applyBorder="1" applyAlignment="1" quotePrefix="1">
      <alignment horizontal="center" vertical="center" wrapText="1"/>
    </xf>
    <xf numFmtId="0" fontId="0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/>
    </xf>
    <xf numFmtId="0" fontId="7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/>
    </xf>
    <xf numFmtId="4" fontId="7" fillId="0" borderId="11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Alignment="1">
      <alignment horizontal="center" vertical="center" wrapText="1"/>
    </xf>
    <xf numFmtId="4" fontId="6" fillId="0" borderId="11" xfId="0" applyNumberFormat="1" applyFont="1" applyFill="1" applyBorder="1" applyAlignment="1" quotePrefix="1">
      <alignment horizontal="right" vertical="center" wrapText="1"/>
    </xf>
    <xf numFmtId="3" fontId="6" fillId="0" borderId="0" xfId="0" applyNumberFormat="1" applyFont="1" applyFill="1" applyAlignment="1" quotePrefix="1">
      <alignment horizontal="center" vertical="center"/>
    </xf>
    <xf numFmtId="190" fontId="6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/>
    </xf>
    <xf numFmtId="4" fontId="6" fillId="0" borderId="11" xfId="0" applyNumberFormat="1" applyFont="1" applyFill="1" applyBorder="1" applyAlignment="1">
      <alignment horizontal="right" vertical="center"/>
    </xf>
    <xf numFmtId="4" fontId="7" fillId="0" borderId="11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 quotePrefix="1">
      <alignment horizontal="left" vertical="center"/>
    </xf>
    <xf numFmtId="4" fontId="6" fillId="0" borderId="0" xfId="0" applyNumberFormat="1" applyFont="1" applyFill="1" applyAlignment="1" quotePrefix="1">
      <alignment horizontal="right" vertical="center"/>
    </xf>
    <xf numFmtId="3" fontId="6" fillId="0" borderId="11" xfId="0" applyNumberFormat="1" applyFont="1" applyFill="1" applyBorder="1" applyAlignment="1">
      <alignment horizontal="left" vertical="center" wrapText="1"/>
    </xf>
    <xf numFmtId="3" fontId="7" fillId="0" borderId="11" xfId="0" applyNumberFormat="1" applyFont="1" applyFill="1" applyBorder="1" applyAlignment="1">
      <alignment horizontal="left" vertical="center" wrapText="1"/>
    </xf>
    <xf numFmtId="1" fontId="2" fillId="0" borderId="11" xfId="0" applyNumberFormat="1" applyFont="1" applyFill="1" applyBorder="1" applyAlignment="1" quotePrefix="1">
      <alignment horizontal="center" vertical="center"/>
    </xf>
    <xf numFmtId="1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left"/>
    </xf>
    <xf numFmtId="0" fontId="59" fillId="33" borderId="11" xfId="0" applyFont="1" applyFill="1" applyBorder="1" applyAlignment="1">
      <alignment vertical="center" wrapText="1"/>
    </xf>
    <xf numFmtId="0" fontId="60" fillId="33" borderId="11" xfId="0" applyFont="1" applyFill="1" applyBorder="1" applyAlignment="1">
      <alignment vertical="center" wrapText="1"/>
    </xf>
    <xf numFmtId="0" fontId="59" fillId="0" borderId="14" xfId="0" applyFont="1" applyBorder="1" applyAlignment="1">
      <alignment horizontal="left" vertical="center" wrapText="1"/>
    </xf>
    <xf numFmtId="0" fontId="60" fillId="0" borderId="14" xfId="0" applyFont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60" fillId="33" borderId="11" xfId="0" applyFont="1" applyFill="1" applyBorder="1" applyAlignment="1">
      <alignment horizontal="left" vertical="center" wrapText="1"/>
    </xf>
    <xf numFmtId="0" fontId="59" fillId="33" borderId="11" xfId="0" applyFont="1" applyFill="1" applyBorder="1" applyAlignment="1">
      <alignment horizontal="left" vertical="center" wrapText="1"/>
    </xf>
    <xf numFmtId="0" fontId="60" fillId="5" borderId="11" xfId="0" applyFont="1" applyFill="1" applyBorder="1" applyAlignment="1">
      <alignment horizontal="left" vertical="center" wrapText="1"/>
    </xf>
    <xf numFmtId="0" fontId="60" fillId="5" borderId="11" xfId="0" applyFont="1" applyFill="1" applyBorder="1" applyAlignment="1">
      <alignment vertical="center" wrapText="1"/>
    </xf>
    <xf numFmtId="4" fontId="6" fillId="5" borderId="11" xfId="0" applyNumberFormat="1" applyFont="1" applyFill="1" applyBorder="1" applyAlignment="1">
      <alignment horizontal="right" vertical="center" wrapText="1"/>
    </xf>
    <xf numFmtId="190" fontId="6" fillId="5" borderId="11" xfId="0" applyNumberFormat="1" applyFont="1" applyFill="1" applyBorder="1" applyAlignment="1">
      <alignment horizontal="center" vertical="center" wrapText="1"/>
    </xf>
    <xf numFmtId="190" fontId="6" fillId="5" borderId="11" xfId="0" applyNumberFormat="1" applyFont="1" applyFill="1" applyBorder="1" applyAlignment="1">
      <alignment horizontal="center" vertical="center"/>
    </xf>
    <xf numFmtId="0" fontId="60" fillId="5" borderId="14" xfId="0" applyFont="1" applyFill="1" applyBorder="1" applyAlignment="1">
      <alignment horizontal="left" vertical="center" wrapText="1"/>
    </xf>
    <xf numFmtId="0" fontId="6" fillId="5" borderId="11" xfId="0" applyFont="1" applyFill="1" applyBorder="1" applyAlignment="1">
      <alignment horizontal="left" vertical="center"/>
    </xf>
    <xf numFmtId="0" fontId="6" fillId="5" borderId="11" xfId="0" applyFont="1" applyFill="1" applyBorder="1" applyAlignment="1">
      <alignment horizontal="left" vertical="center" wrapText="1"/>
    </xf>
    <xf numFmtId="3" fontId="6" fillId="5" borderId="11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4" fontId="6" fillId="34" borderId="1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35" borderId="11" xfId="0" applyFont="1" applyFill="1" applyBorder="1" applyAlignment="1" applyProtection="1">
      <alignment horizontal="left" vertical="top" wrapText="1" readingOrder="1"/>
      <protection locked="0"/>
    </xf>
    <xf numFmtId="0" fontId="7" fillId="35" borderId="11" xfId="0" applyFont="1" applyFill="1" applyBorder="1" applyAlignment="1" applyProtection="1">
      <alignment vertical="top" wrapText="1" readingOrder="1"/>
      <protection locked="0"/>
    </xf>
    <xf numFmtId="0" fontId="7" fillId="35" borderId="11" xfId="0" applyFont="1" applyFill="1" applyBorder="1" applyAlignment="1" applyProtection="1">
      <alignment vertical="center" wrapText="1" readingOrder="1"/>
      <protection locked="0"/>
    </xf>
    <xf numFmtId="4" fontId="7" fillId="35" borderId="11" xfId="0" applyNumberFormat="1" applyFont="1" applyFill="1" applyBorder="1" applyAlignment="1" applyProtection="1">
      <alignment horizontal="right" vertical="center" wrapText="1"/>
      <protection locked="0"/>
    </xf>
    <xf numFmtId="183" fontId="6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7" fillId="36" borderId="0" xfId="0" applyFont="1" applyFill="1" applyAlignment="1">
      <alignment/>
    </xf>
    <xf numFmtId="0" fontId="6" fillId="34" borderId="11" xfId="0" applyFont="1" applyFill="1" applyBorder="1" applyAlignment="1" applyProtection="1">
      <alignment horizontal="left" vertical="center" wrapText="1" readingOrder="1"/>
      <protection locked="0"/>
    </xf>
    <xf numFmtId="0" fontId="6" fillId="34" borderId="11" xfId="0" applyFont="1" applyFill="1" applyBorder="1" applyAlignment="1" applyProtection="1">
      <alignment vertical="center" wrapText="1" readingOrder="1"/>
      <protection locked="0"/>
    </xf>
    <xf numFmtId="0" fontId="6" fillId="0" borderId="11" xfId="0" applyFont="1" applyBorder="1" applyAlignment="1" applyProtection="1">
      <alignment horizontal="left" vertical="top" wrapText="1" readingOrder="1"/>
      <protection locked="0"/>
    </xf>
    <xf numFmtId="0" fontId="6" fillId="0" borderId="11" xfId="0" applyFont="1" applyBorder="1" applyAlignment="1" applyProtection="1">
      <alignment vertical="top" wrapText="1" readingOrder="1"/>
      <protection locked="0"/>
    </xf>
    <xf numFmtId="0" fontId="6" fillId="0" borderId="11" xfId="0" applyFont="1" applyBorder="1" applyAlignment="1" applyProtection="1">
      <alignment vertical="center" wrapText="1" readingOrder="1"/>
      <protection locked="0"/>
    </xf>
    <xf numFmtId="4" fontId="6" fillId="0" borderId="11" xfId="0" applyNumberFormat="1" applyFont="1" applyBorder="1" applyAlignment="1" applyProtection="1">
      <alignment horizontal="right" vertical="center" wrapText="1"/>
      <protection locked="0"/>
    </xf>
    <xf numFmtId="4" fontId="7" fillId="0" borderId="11" xfId="0" applyNumberFormat="1" applyFont="1" applyBorder="1" applyAlignment="1" applyProtection="1">
      <alignment horizontal="right" vertical="center" wrapText="1"/>
      <protection locked="0"/>
    </xf>
    <xf numFmtId="0" fontId="7" fillId="0" borderId="11" xfId="0" applyFont="1" applyBorder="1" applyAlignment="1" applyProtection="1">
      <alignment horizontal="left" vertical="top" wrapText="1" readingOrder="1"/>
      <protection locked="0"/>
    </xf>
    <xf numFmtId="0" fontId="7" fillId="0" borderId="11" xfId="0" applyFont="1" applyBorder="1" applyAlignment="1" applyProtection="1">
      <alignment horizontal="center" vertical="center" wrapText="1" readingOrder="1"/>
      <protection locked="0"/>
    </xf>
    <xf numFmtId="4" fontId="7" fillId="0" borderId="11" xfId="0" applyNumberFormat="1" applyFont="1" applyFill="1" applyBorder="1" applyAlignment="1" applyProtection="1">
      <alignment horizontal="right" vertical="center" wrapText="1"/>
      <protection locked="0"/>
    </xf>
    <xf numFmtId="183" fontId="7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4" fontId="6" fillId="0" borderId="11" xfId="0" applyNumberFormat="1" applyFont="1" applyFill="1" applyBorder="1" applyAlignment="1" applyProtection="1">
      <alignment horizontal="right" vertical="center" wrapText="1"/>
      <protection locked="0"/>
    </xf>
    <xf numFmtId="183" fontId="6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horizontal="right" vertical="center"/>
    </xf>
    <xf numFmtId="4" fontId="6" fillId="5" borderId="11" xfId="0" applyNumberFormat="1" applyFont="1" applyFill="1" applyBorder="1" applyAlignment="1">
      <alignment horizontal="right" vertical="center"/>
    </xf>
    <xf numFmtId="4" fontId="6" fillId="5" borderId="16" xfId="0" applyNumberFormat="1" applyFont="1" applyFill="1" applyBorder="1" applyAlignment="1">
      <alignment horizontal="right" vertical="center"/>
    </xf>
    <xf numFmtId="4" fontId="6" fillId="0" borderId="16" xfId="0" applyNumberFormat="1" applyFont="1" applyFill="1" applyBorder="1" applyAlignment="1">
      <alignment horizontal="right" vertical="center"/>
    </xf>
    <xf numFmtId="4" fontId="7" fillId="0" borderId="16" xfId="0" applyNumberFormat="1" applyFont="1" applyFill="1" applyBorder="1" applyAlignment="1">
      <alignment horizontal="right" vertical="center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190" fontId="2" fillId="0" borderId="11" xfId="0" applyNumberFormat="1" applyFont="1" applyFill="1" applyBorder="1" applyAlignment="1" quotePrefix="1">
      <alignment horizontal="center" vertical="center" wrapText="1" readingOrder="1"/>
    </xf>
    <xf numFmtId="190" fontId="2" fillId="0" borderId="11" xfId="0" applyNumberFormat="1" applyFont="1" applyFill="1" applyBorder="1" applyAlignment="1" quotePrefix="1">
      <alignment horizontal="center" vertical="center" readingOrder="1"/>
    </xf>
    <xf numFmtId="0" fontId="2" fillId="0" borderId="0" xfId="0" applyFont="1" applyAlignment="1">
      <alignment vertical="center" readingOrder="1"/>
    </xf>
    <xf numFmtId="3" fontId="7" fillId="0" borderId="0" xfId="0" applyNumberFormat="1" applyFont="1" applyFill="1" applyAlignment="1">
      <alignment horizontal="center" vertical="center"/>
    </xf>
    <xf numFmtId="49" fontId="2" fillId="0" borderId="11" xfId="0" applyNumberFormat="1" applyFont="1" applyFill="1" applyBorder="1" applyAlignment="1" quotePrefix="1">
      <alignment horizontal="center" vertical="center"/>
    </xf>
    <xf numFmtId="0" fontId="6" fillId="37" borderId="11" xfId="0" applyFont="1" applyFill="1" applyBorder="1" applyAlignment="1" applyProtection="1">
      <alignment horizontal="left" vertical="top" wrapText="1" readingOrder="1"/>
      <protection locked="0"/>
    </xf>
    <xf numFmtId="0" fontId="6" fillId="37" borderId="11" xfId="0" applyFont="1" applyFill="1" applyBorder="1" applyAlignment="1" applyProtection="1">
      <alignment vertical="top" wrapText="1" readingOrder="1"/>
      <protection locked="0"/>
    </xf>
    <xf numFmtId="0" fontId="6" fillId="37" borderId="11" xfId="0" applyFont="1" applyFill="1" applyBorder="1" applyAlignment="1" applyProtection="1">
      <alignment vertical="center" wrapText="1" readingOrder="1"/>
      <protection locked="0"/>
    </xf>
    <xf numFmtId="4" fontId="6" fillId="37" borderId="11" xfId="0" applyNumberFormat="1" applyFont="1" applyFill="1" applyBorder="1" applyAlignment="1" applyProtection="1">
      <alignment horizontal="right" vertical="center" wrapText="1"/>
      <protection locked="0"/>
    </xf>
    <xf numFmtId="183" fontId="6" fillId="37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11" xfId="0" applyFont="1" applyBorder="1" applyAlignment="1" applyProtection="1">
      <alignment vertical="top" wrapText="1" readingOrder="1"/>
      <protection locked="0"/>
    </xf>
    <xf numFmtId="0" fontId="6" fillId="0" borderId="11" xfId="0" applyFont="1" applyBorder="1" applyAlignment="1" applyProtection="1">
      <alignment horizontal="center" vertical="center" wrapText="1" readingOrder="1"/>
      <protection locked="0"/>
    </xf>
    <xf numFmtId="0" fontId="7" fillId="0" borderId="11" xfId="0" applyFont="1" applyBorder="1" applyAlignment="1" applyProtection="1">
      <alignment vertical="center" wrapText="1" readingOrder="1"/>
      <protection locked="0"/>
    </xf>
    <xf numFmtId="4" fontId="6" fillId="35" borderId="11" xfId="0" applyNumberFormat="1" applyFont="1" applyFill="1" applyBorder="1" applyAlignment="1" applyProtection="1">
      <alignment horizontal="right" vertical="center" wrapText="1"/>
      <protection locked="0"/>
    </xf>
    <xf numFmtId="0" fontId="6" fillId="38" borderId="11" xfId="0" applyFont="1" applyFill="1" applyBorder="1" applyAlignment="1" applyProtection="1">
      <alignment horizontal="left" vertical="center" wrapText="1" readingOrder="1"/>
      <protection locked="0"/>
    </xf>
    <xf numFmtId="0" fontId="6" fillId="38" borderId="11" xfId="0" applyFont="1" applyFill="1" applyBorder="1" applyAlignment="1" applyProtection="1">
      <alignment vertical="center" wrapText="1" readingOrder="1"/>
      <protection locked="0"/>
    </xf>
    <xf numFmtId="4" fontId="6" fillId="38" borderId="11" xfId="0" applyNumberFormat="1" applyFont="1" applyFill="1" applyBorder="1" applyAlignment="1" applyProtection="1">
      <alignment horizontal="right" vertical="center" wrapText="1"/>
      <protection locked="0"/>
    </xf>
    <xf numFmtId="0" fontId="7" fillId="39" borderId="11" xfId="0" applyFont="1" applyFill="1" applyBorder="1" applyAlignment="1" applyProtection="1">
      <alignment vertical="top" wrapText="1" readingOrder="1"/>
      <protection locked="0"/>
    </xf>
    <xf numFmtId="0" fontId="6" fillId="39" borderId="11" xfId="0" applyFont="1" applyFill="1" applyBorder="1" applyAlignment="1" applyProtection="1">
      <alignment vertical="top" wrapText="1" readingOrder="1"/>
      <protection locked="0"/>
    </xf>
    <xf numFmtId="0" fontId="6" fillId="39" borderId="11" xfId="0" applyFont="1" applyFill="1" applyBorder="1" applyAlignment="1" applyProtection="1">
      <alignment horizontal="left" vertical="top" wrapText="1" readingOrder="1"/>
      <protection locked="0"/>
    </xf>
    <xf numFmtId="0" fontId="6" fillId="39" borderId="11" xfId="0" applyFont="1" applyFill="1" applyBorder="1" applyAlignment="1" applyProtection="1">
      <alignment vertical="center" wrapText="1" readingOrder="1"/>
      <protection locked="0"/>
    </xf>
    <xf numFmtId="4" fontId="6" fillId="39" borderId="11" xfId="0" applyNumberFormat="1" applyFont="1" applyFill="1" applyBorder="1" applyAlignment="1" applyProtection="1">
      <alignment horizontal="right" vertical="center" wrapText="1"/>
      <protection locked="0"/>
    </xf>
    <xf numFmtId="183" fontId="6" fillId="39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40" borderId="11" xfId="0" applyFont="1" applyFill="1" applyBorder="1" applyAlignment="1" applyProtection="1">
      <alignment horizontal="left" vertical="center" wrapText="1" readingOrder="1"/>
      <protection locked="0"/>
    </xf>
    <xf numFmtId="0" fontId="6" fillId="40" borderId="11" xfId="0" applyFont="1" applyFill="1" applyBorder="1" applyAlignment="1" applyProtection="1">
      <alignment vertical="center" wrapText="1" readingOrder="1"/>
      <protection locked="0"/>
    </xf>
    <xf numFmtId="4" fontId="6" fillId="40" borderId="11" xfId="0" applyNumberFormat="1" applyFont="1" applyFill="1" applyBorder="1" applyAlignment="1" applyProtection="1">
      <alignment horizontal="right" vertical="center" wrapText="1"/>
      <protection locked="0"/>
    </xf>
    <xf numFmtId="183" fontId="6" fillId="4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36" borderId="11" xfId="0" applyFont="1" applyFill="1" applyBorder="1" applyAlignment="1" applyProtection="1">
      <alignment horizontal="left" vertical="top" wrapText="1" readingOrder="1"/>
      <protection locked="0"/>
    </xf>
    <xf numFmtId="0" fontId="6" fillId="36" borderId="11" xfId="0" applyFont="1" applyFill="1" applyBorder="1" applyAlignment="1" applyProtection="1">
      <alignment vertical="center" wrapText="1" readingOrder="1"/>
      <protection locked="0"/>
    </xf>
    <xf numFmtId="4" fontId="6" fillId="36" borderId="11" xfId="0" applyNumberFormat="1" applyFont="1" applyFill="1" applyBorder="1" applyAlignment="1" applyProtection="1">
      <alignment horizontal="right" vertical="center" wrapText="1"/>
      <protection locked="0"/>
    </xf>
    <xf numFmtId="183" fontId="6" fillId="36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35" borderId="11" xfId="0" applyFont="1" applyFill="1" applyBorder="1" applyAlignment="1" applyProtection="1">
      <alignment horizontal="center" vertical="center" wrapText="1" readingOrder="1"/>
      <protection locked="0"/>
    </xf>
    <xf numFmtId="183" fontId="7" fillId="36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41" borderId="11" xfId="0" applyFont="1" applyFill="1" applyBorder="1" applyAlignment="1" applyProtection="1">
      <alignment vertical="top" wrapText="1" readingOrder="1"/>
      <protection locked="0"/>
    </xf>
    <xf numFmtId="0" fontId="6" fillId="35" borderId="11" xfId="0" applyFont="1" applyFill="1" applyBorder="1" applyAlignment="1" applyProtection="1">
      <alignment horizontal="left" vertical="top" wrapText="1" readingOrder="1"/>
      <protection locked="0"/>
    </xf>
    <xf numFmtId="0" fontId="6" fillId="5" borderId="11" xfId="0" applyFont="1" applyFill="1" applyBorder="1" applyAlignment="1" applyProtection="1">
      <alignment horizontal="left" vertical="top" wrapText="1" readingOrder="1"/>
      <protection locked="0"/>
    </xf>
    <xf numFmtId="0" fontId="7" fillId="41" borderId="11" xfId="0" applyFont="1" applyFill="1" applyBorder="1" applyAlignment="1" applyProtection="1">
      <alignment vertical="center" wrapText="1" readingOrder="1"/>
      <protection locked="0"/>
    </xf>
    <xf numFmtId="4" fontId="6" fillId="41" borderId="11" xfId="0" applyNumberFormat="1" applyFont="1" applyFill="1" applyBorder="1" applyAlignment="1" applyProtection="1">
      <alignment horizontal="right" vertical="center" wrapText="1"/>
      <protection locked="0"/>
    </xf>
    <xf numFmtId="183" fontId="6" fillId="5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59" fillId="0" borderId="11" xfId="0" applyFont="1" applyBorder="1" applyAlignment="1">
      <alignment horizontal="left" vertical="center" wrapText="1"/>
    </xf>
    <xf numFmtId="183" fontId="7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0" fillId="0" borderId="0" xfId="0" applyBorder="1" applyAlignment="1">
      <alignment/>
    </xf>
    <xf numFmtId="184" fontId="0" fillId="0" borderId="0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 vertical="justify"/>
    </xf>
    <xf numFmtId="3" fontId="2" fillId="0" borderId="0" xfId="0" applyNumberFormat="1" applyFont="1" applyBorder="1" applyAlignment="1">
      <alignment/>
    </xf>
    <xf numFmtId="0" fontId="11" fillId="0" borderId="0" xfId="51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horizontal="left" vertic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 wrapText="1"/>
    </xf>
    <xf numFmtId="0" fontId="62" fillId="0" borderId="0" xfId="0" applyFont="1" applyAlignment="1">
      <alignment/>
    </xf>
    <xf numFmtId="3" fontId="0" fillId="0" borderId="0" xfId="0" applyNumberFormat="1" applyFont="1" applyFill="1" applyBorder="1" applyAlignment="1">
      <alignment/>
    </xf>
    <xf numFmtId="49" fontId="2" fillId="0" borderId="11" xfId="0" applyNumberFormat="1" applyFont="1" applyFill="1" applyBorder="1" applyAlignment="1" quotePrefix="1">
      <alignment horizontal="center" vertical="center" wrapText="1"/>
    </xf>
    <xf numFmtId="185" fontId="0" fillId="0" borderId="0" xfId="0" applyNumberFormat="1" applyFont="1" applyAlignment="1">
      <alignment readingOrder="1"/>
    </xf>
    <xf numFmtId="0" fontId="6" fillId="35" borderId="11" xfId="0" applyFont="1" applyFill="1" applyBorder="1" applyAlignment="1" applyProtection="1">
      <alignment horizontal="left" vertical="center" wrapText="1" readingOrder="1"/>
      <protection locked="0"/>
    </xf>
    <xf numFmtId="0" fontId="6" fillId="35" borderId="11" xfId="0" applyFont="1" applyFill="1" applyBorder="1" applyAlignment="1" applyProtection="1">
      <alignment vertical="center" wrapText="1" readingOrder="1"/>
      <protection locked="0"/>
    </xf>
    <xf numFmtId="0" fontId="7" fillId="36" borderId="11" xfId="0" applyFont="1" applyFill="1" applyBorder="1" applyAlignment="1" applyProtection="1">
      <alignment horizontal="center" vertical="center" wrapText="1" readingOrder="1"/>
      <protection locked="0"/>
    </xf>
    <xf numFmtId="4" fontId="7" fillId="36" borderId="11" xfId="0" applyNumberFormat="1" applyFont="1" applyFill="1" applyBorder="1" applyAlignment="1" applyProtection="1">
      <alignment horizontal="right" vertical="center" wrapText="1"/>
      <protection locked="0"/>
    </xf>
    <xf numFmtId="183" fontId="6" fillId="20" borderId="11" xfId="0" applyNumberFormat="1" applyFont="1" applyFill="1" applyBorder="1" applyAlignment="1" applyProtection="1">
      <alignment horizontal="center" vertical="center" wrapText="1" readingOrder="1"/>
      <protection locked="0"/>
    </xf>
    <xf numFmtId="183" fontId="6" fillId="42" borderId="11" xfId="0" applyNumberFormat="1" applyFont="1" applyFill="1" applyBorder="1" applyAlignment="1" applyProtection="1">
      <alignment horizontal="center" vertical="center" wrapText="1" readingOrder="1"/>
      <protection locked="0"/>
    </xf>
    <xf numFmtId="4" fontId="7" fillId="36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92" fontId="0" fillId="0" borderId="0" xfId="0" applyNumberFormat="1" applyFont="1" applyFill="1" applyAlignment="1">
      <alignment/>
    </xf>
    <xf numFmtId="4" fontId="7" fillId="36" borderId="0" xfId="0" applyNumberFormat="1" applyFont="1" applyFill="1" applyAlignment="1">
      <alignment horizontal="right" vertical="center"/>
    </xf>
    <xf numFmtId="0" fontId="4" fillId="0" borderId="11" xfId="0" applyFont="1" applyFill="1" applyBorder="1" applyAlignment="1" quotePrefix="1">
      <alignment horizontal="left" vertical="center" wrapText="1"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5" fillId="2" borderId="11" xfId="0" applyNumberFormat="1" applyFont="1" applyFill="1" applyBorder="1" applyAlignment="1" applyProtection="1">
      <alignment horizontal="center" vertical="center" wrapText="1"/>
      <protection/>
    </xf>
    <xf numFmtId="0" fontId="14" fillId="2" borderId="11" xfId="0" applyNumberFormat="1" applyFont="1" applyFill="1" applyBorder="1" applyAlignment="1" applyProtection="1">
      <alignment horizontal="center" vertical="center" wrapText="1"/>
      <protection/>
    </xf>
    <xf numFmtId="0" fontId="2" fillId="36" borderId="11" xfId="0" applyNumberFormat="1" applyFont="1" applyFill="1" applyBorder="1" applyAlignment="1" applyProtection="1">
      <alignment horizontal="left" vertical="center" wrapText="1"/>
      <protection/>
    </xf>
    <xf numFmtId="3" fontId="3" fillId="36" borderId="11" xfId="0" applyNumberFormat="1" applyFont="1" applyFill="1" applyBorder="1" applyAlignment="1">
      <alignment horizontal="right"/>
    </xf>
    <xf numFmtId="3" fontId="3" fillId="36" borderId="11" xfId="0" applyNumberFormat="1" applyFont="1" applyFill="1" applyBorder="1" applyAlignment="1" applyProtection="1">
      <alignment horizontal="right" wrapText="1"/>
      <protection/>
    </xf>
    <xf numFmtId="0" fontId="0" fillId="0" borderId="11" xfId="0" applyBorder="1" applyAlignment="1">
      <alignment/>
    </xf>
    <xf numFmtId="0" fontId="7" fillId="36" borderId="11" xfId="0" applyFont="1" applyFill="1" applyBorder="1" applyAlignment="1">
      <alignment horizontal="left" vertical="center" indent="1"/>
    </xf>
    <xf numFmtId="0" fontId="7" fillId="36" borderId="11" xfId="0" applyNumberFormat="1" applyFont="1" applyFill="1" applyBorder="1" applyAlignment="1" applyProtection="1">
      <alignment horizontal="left" vertical="center" wrapText="1" indent="1"/>
      <protection/>
    </xf>
    <xf numFmtId="0" fontId="0" fillId="36" borderId="11" xfId="0" applyNumberFormat="1" applyFont="1" applyFill="1" applyBorder="1" applyAlignment="1" applyProtection="1">
      <alignment horizontal="left" vertical="center" wrapText="1"/>
      <protection/>
    </xf>
    <xf numFmtId="0" fontId="6" fillId="36" borderId="11" xfId="0" applyFont="1" applyFill="1" applyBorder="1" applyAlignment="1" quotePrefix="1">
      <alignment horizontal="left" vertical="center" wrapText="1" indent="1"/>
    </xf>
    <xf numFmtId="0" fontId="6" fillId="36" borderId="11" xfId="0" applyNumberFormat="1" applyFont="1" applyFill="1" applyBorder="1" applyAlignment="1" applyProtection="1">
      <alignment horizontal="left" vertical="center" wrapText="1" indent="1"/>
      <protection/>
    </xf>
    <xf numFmtId="0" fontId="2" fillId="36" borderId="17" xfId="0" applyNumberFormat="1" applyFont="1" applyFill="1" applyBorder="1" applyAlignment="1" applyProtection="1">
      <alignment horizontal="left" vertical="center" wrapText="1"/>
      <protection/>
    </xf>
    <xf numFmtId="3" fontId="3" fillId="36" borderId="17" xfId="0" applyNumberFormat="1" applyFont="1" applyFill="1" applyBorder="1" applyAlignment="1">
      <alignment horizontal="right"/>
    </xf>
    <xf numFmtId="3" fontId="3" fillId="36" borderId="17" xfId="0" applyNumberFormat="1" applyFont="1" applyFill="1" applyBorder="1" applyAlignment="1" applyProtection="1">
      <alignment horizontal="right" wrapText="1"/>
      <protection/>
    </xf>
    <xf numFmtId="0" fontId="0" fillId="0" borderId="17" xfId="0" applyBorder="1" applyAlignment="1">
      <alignment/>
    </xf>
    <xf numFmtId="0" fontId="6" fillId="36" borderId="18" xfId="0" applyFont="1" applyFill="1" applyBorder="1" applyAlignment="1">
      <alignment horizontal="right" vertical="center" indent="1"/>
    </xf>
    <xf numFmtId="0" fontId="0" fillId="0" borderId="18" xfId="0" applyBorder="1" applyAlignment="1">
      <alignment/>
    </xf>
    <xf numFmtId="0" fontId="7" fillId="36" borderId="17" xfId="0" applyNumberFormat="1" applyFont="1" applyFill="1" applyBorder="1" applyAlignment="1" applyProtection="1">
      <alignment horizontal="right" vertical="center" wrapText="1" indent="1"/>
      <protection/>
    </xf>
    <xf numFmtId="0" fontId="7" fillId="36" borderId="11" xfId="0" applyNumberFormat="1" applyFont="1" applyFill="1" applyBorder="1" applyAlignment="1" applyProtection="1">
      <alignment horizontal="right" vertical="center" wrapText="1" indent="1"/>
      <protection/>
    </xf>
    <xf numFmtId="0" fontId="6" fillId="36" borderId="11" xfId="0" applyNumberFormat="1" applyFont="1" applyFill="1" applyBorder="1" applyAlignment="1" applyProtection="1">
      <alignment horizontal="right" vertical="center" wrapText="1" indent="1"/>
      <protection/>
    </xf>
    <xf numFmtId="3" fontId="62" fillId="36" borderId="11" xfId="0" applyNumberFormat="1" applyFont="1" applyFill="1" applyBorder="1" applyAlignment="1">
      <alignment horizontal="right"/>
    </xf>
    <xf numFmtId="4" fontId="0" fillId="0" borderId="11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62" fillId="0" borderId="11" xfId="0" applyNumberFormat="1" applyFont="1" applyBorder="1" applyAlignment="1">
      <alignment/>
    </xf>
    <xf numFmtId="4" fontId="3" fillId="36" borderId="11" xfId="0" applyNumberFormat="1" applyFont="1" applyFill="1" applyBorder="1" applyAlignment="1">
      <alignment horizontal="right"/>
    </xf>
    <xf numFmtId="4" fontId="3" fillId="36" borderId="17" xfId="0" applyNumberFormat="1" applyFont="1" applyFill="1" applyBorder="1" applyAlignment="1">
      <alignment horizontal="right"/>
    </xf>
    <xf numFmtId="4" fontId="3" fillId="36" borderId="17" xfId="0" applyNumberFormat="1" applyFont="1" applyFill="1" applyBorder="1" applyAlignment="1" applyProtection="1">
      <alignment horizontal="right" wrapText="1"/>
      <protection/>
    </xf>
    <xf numFmtId="4" fontId="62" fillId="36" borderId="11" xfId="0" applyNumberFormat="1" applyFont="1" applyFill="1" applyBorder="1" applyAlignment="1">
      <alignment horizontal="right"/>
    </xf>
    <xf numFmtId="4" fontId="63" fillId="36" borderId="11" xfId="0" applyNumberFormat="1" applyFont="1" applyFill="1" applyBorder="1" applyAlignment="1">
      <alignment horizontal="right"/>
    </xf>
    <xf numFmtId="0" fontId="7" fillId="36" borderId="11" xfId="0" applyFont="1" applyFill="1" applyBorder="1" applyAlignment="1" quotePrefix="1">
      <alignment horizontal="left" vertical="center" wrapText="1"/>
    </xf>
    <xf numFmtId="0" fontId="7" fillId="36" borderId="11" xfId="0" applyFont="1" applyFill="1" applyBorder="1" applyAlignment="1">
      <alignment horizontal="left" vertical="center"/>
    </xf>
    <xf numFmtId="0" fontId="4" fillId="2" borderId="11" xfId="0" applyFont="1" applyFill="1" applyBorder="1" applyAlignment="1" quotePrefix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4" fontId="2" fillId="2" borderId="11" xfId="0" applyNumberFormat="1" applyFont="1" applyFill="1" applyBorder="1" applyAlignment="1">
      <alignment horizontal="center" vertical="center" wrapText="1"/>
    </xf>
    <xf numFmtId="4" fontId="2" fillId="2" borderId="11" xfId="0" applyNumberFormat="1" applyFont="1" applyFill="1" applyBorder="1" applyAlignment="1" quotePrefix="1">
      <alignment horizontal="center" vertical="center" wrapText="1"/>
    </xf>
    <xf numFmtId="190" fontId="2" fillId="2" borderId="11" xfId="0" applyNumberFormat="1" applyFont="1" applyFill="1" applyBorder="1" applyAlignment="1" quotePrefix="1">
      <alignment horizontal="center" vertical="center" wrapText="1"/>
    </xf>
    <xf numFmtId="1" fontId="2" fillId="2" borderId="11" xfId="0" applyNumberFormat="1" applyFont="1" applyFill="1" applyBorder="1" applyAlignment="1">
      <alignment horizontal="center" vertical="center"/>
    </xf>
    <xf numFmtId="1" fontId="2" fillId="2" borderId="11" xfId="0" applyNumberFormat="1" applyFont="1" applyFill="1" applyBorder="1" applyAlignment="1" quotePrefix="1">
      <alignment horizontal="center" vertical="center"/>
    </xf>
    <xf numFmtId="190" fontId="2" fillId="2" borderId="11" xfId="0" applyNumberFormat="1" applyFont="1" applyFill="1" applyBorder="1" applyAlignment="1" quotePrefix="1">
      <alignment horizontal="center" vertical="center"/>
    </xf>
    <xf numFmtId="0" fontId="5" fillId="2" borderId="10" xfId="0" applyFont="1" applyFill="1" applyBorder="1" applyAlignment="1" applyProtection="1">
      <alignment horizontal="center" vertical="center" wrapText="1" readingOrder="1"/>
      <protection locked="0"/>
    </xf>
    <xf numFmtId="190" fontId="2" fillId="2" borderId="11" xfId="0" applyNumberFormat="1" applyFont="1" applyFill="1" applyBorder="1" applyAlignment="1" quotePrefix="1">
      <alignment horizontal="center" vertical="center" wrapText="1" readingOrder="1"/>
    </xf>
    <xf numFmtId="190" fontId="2" fillId="2" borderId="11" xfId="0" applyNumberFormat="1" applyFont="1" applyFill="1" applyBorder="1" applyAlignment="1" quotePrefix="1">
      <alignment horizontal="center" vertical="center" readingOrder="1"/>
    </xf>
    <xf numFmtId="0" fontId="1" fillId="2" borderId="10" xfId="0" applyFont="1" applyFill="1" applyBorder="1" applyAlignment="1" applyProtection="1">
      <alignment horizontal="center" wrapText="1" readingOrder="1"/>
      <protection locked="0"/>
    </xf>
    <xf numFmtId="1" fontId="34" fillId="2" borderId="11" xfId="0" applyNumberFormat="1" applyFont="1" applyFill="1" applyBorder="1" applyAlignment="1">
      <alignment horizontal="center" wrapText="1" readingOrder="1"/>
    </xf>
    <xf numFmtId="1" fontId="34" fillId="2" borderId="11" xfId="0" applyNumberFormat="1" applyFont="1" applyFill="1" applyBorder="1" applyAlignment="1" quotePrefix="1">
      <alignment horizontal="center" wrapText="1" readingOrder="1"/>
    </xf>
    <xf numFmtId="190" fontId="34" fillId="2" borderId="11" xfId="0" applyNumberFormat="1" applyFont="1" applyFill="1" applyBorder="1" applyAlignment="1" quotePrefix="1">
      <alignment horizontal="center" wrapText="1" readingOrder="1"/>
    </xf>
    <xf numFmtId="190" fontId="34" fillId="2" borderId="11" xfId="0" applyNumberFormat="1" applyFont="1" applyFill="1" applyBorder="1" applyAlignment="1" quotePrefix="1">
      <alignment horizontal="center" readingOrder="1"/>
    </xf>
    <xf numFmtId="0" fontId="6" fillId="43" borderId="11" xfId="0" applyFont="1" applyFill="1" applyBorder="1" applyAlignment="1" applyProtection="1">
      <alignment horizontal="center" vertical="center" wrapText="1" readingOrder="1"/>
      <protection locked="0"/>
    </xf>
    <xf numFmtId="4" fontId="6" fillId="4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43" borderId="11" xfId="0" applyFont="1" applyFill="1" applyBorder="1" applyAlignment="1" applyProtection="1">
      <alignment horizontal="center" vertical="top" wrapText="1"/>
      <protection locked="0"/>
    </xf>
    <xf numFmtId="1" fontId="6" fillId="43" borderId="11" xfId="0" applyNumberFormat="1" applyFont="1" applyFill="1" applyBorder="1" applyAlignment="1" applyProtection="1">
      <alignment horizontal="center" vertical="center" wrapText="1"/>
      <protection locked="0"/>
    </xf>
    <xf numFmtId="3" fontId="6" fillId="43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Border="1" applyAlignment="1">
      <alignment horizontal="center" vertical="center"/>
    </xf>
    <xf numFmtId="4" fontId="3" fillId="36" borderId="11" xfId="0" applyNumberFormat="1" applyFont="1" applyFill="1" applyBorder="1" applyAlignment="1">
      <alignment horizontal="right" vertical="center"/>
    </xf>
    <xf numFmtId="4" fontId="5" fillId="36" borderId="11" xfId="0" applyNumberFormat="1" applyFont="1" applyFill="1" applyBorder="1" applyAlignment="1">
      <alignment horizontal="right" vertical="center"/>
    </xf>
    <xf numFmtId="4" fontId="2" fillId="0" borderId="11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" fontId="62" fillId="0" borderId="18" xfId="0" applyNumberFormat="1" applyFont="1" applyBorder="1" applyAlignment="1">
      <alignment/>
    </xf>
    <xf numFmtId="4" fontId="64" fillId="36" borderId="18" xfId="0" applyNumberFormat="1" applyFont="1" applyFill="1" applyBorder="1" applyAlignment="1">
      <alignment horizontal="right"/>
    </xf>
    <xf numFmtId="3" fontId="64" fillId="36" borderId="18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" fontId="65" fillId="5" borderId="11" xfId="0" applyNumberFormat="1" applyFont="1" applyFill="1" applyBorder="1" applyAlignment="1">
      <alignment horizontal="right"/>
    </xf>
    <xf numFmtId="4" fontId="0" fillId="0" borderId="11" xfId="0" applyNumberFormat="1" applyBorder="1" applyAlignment="1">
      <alignment horizontal="right" vertical="center"/>
    </xf>
    <xf numFmtId="0" fontId="7" fillId="20" borderId="11" xfId="0" applyFont="1" applyFill="1" applyBorder="1" applyAlignment="1" applyProtection="1">
      <alignment horizontal="left" vertical="top" wrapText="1" readingOrder="1"/>
      <protection locked="0"/>
    </xf>
    <xf numFmtId="0" fontId="7" fillId="20" borderId="11" xfId="0" applyFont="1" applyFill="1" applyBorder="1" applyAlignment="1" applyProtection="1">
      <alignment horizontal="center" vertical="center" wrapText="1" readingOrder="1"/>
      <protection locked="0"/>
    </xf>
    <xf numFmtId="0" fontId="6" fillId="20" borderId="11" xfId="0" applyFont="1" applyFill="1" applyBorder="1" applyAlignment="1" applyProtection="1">
      <alignment horizontal="left" vertical="top" wrapText="1" readingOrder="1"/>
      <protection locked="0"/>
    </xf>
    <xf numFmtId="4" fontId="6" fillId="20" borderId="11" xfId="0" applyNumberFormat="1" applyFont="1" applyFill="1" applyBorder="1" applyAlignment="1" applyProtection="1">
      <alignment horizontal="right" vertical="center" wrapText="1"/>
      <protection locked="0"/>
    </xf>
    <xf numFmtId="183" fontId="2" fillId="0" borderId="13" xfId="0" applyNumberFormat="1" applyFont="1" applyBorder="1" applyAlignment="1" applyProtection="1">
      <alignment wrapText="1" readingOrder="1"/>
      <protection locked="0"/>
    </xf>
    <xf numFmtId="3" fontId="6" fillId="44" borderId="11" xfId="0" applyNumberFormat="1" applyFont="1" applyFill="1" applyBorder="1" applyAlignment="1" quotePrefix="1">
      <alignment horizontal="left" vertical="center"/>
    </xf>
    <xf numFmtId="3" fontId="6" fillId="44" borderId="11" xfId="0" applyNumberFormat="1" applyFont="1" applyFill="1" applyBorder="1" applyAlignment="1" quotePrefix="1">
      <alignment vertical="center"/>
    </xf>
    <xf numFmtId="4" fontId="6" fillId="44" borderId="11" xfId="0" applyNumberFormat="1" applyFont="1" applyFill="1" applyBorder="1" applyAlignment="1" quotePrefix="1">
      <alignment horizontal="right" vertical="center"/>
    </xf>
    <xf numFmtId="190" fontId="6" fillId="44" borderId="11" xfId="0" applyNumberFormat="1" applyFont="1" applyFill="1" applyBorder="1" applyAlignment="1">
      <alignment horizontal="center" vertical="center"/>
    </xf>
    <xf numFmtId="3" fontId="6" fillId="44" borderId="17" xfId="0" applyNumberFormat="1" applyFont="1" applyFill="1" applyBorder="1" applyAlignment="1">
      <alignment horizontal="left" vertical="center"/>
    </xf>
    <xf numFmtId="3" fontId="6" fillId="44" borderId="17" xfId="0" applyNumberFormat="1" applyFont="1" applyFill="1" applyBorder="1" applyAlignment="1">
      <alignment vertical="center"/>
    </xf>
    <xf numFmtId="4" fontId="6" fillId="44" borderId="11" xfId="0" applyNumberFormat="1" applyFont="1" applyFill="1" applyBorder="1" applyAlignment="1">
      <alignment horizontal="right" vertical="center" wrapText="1"/>
    </xf>
    <xf numFmtId="190" fontId="6" fillId="44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9" fillId="0" borderId="0" xfId="0" applyFont="1" applyAlignment="1">
      <alignment horizontal="center" vertical="justify"/>
    </xf>
    <xf numFmtId="0" fontId="2" fillId="0" borderId="0" xfId="0" applyFont="1" applyBorder="1" applyAlignment="1">
      <alignment horizontal="left"/>
    </xf>
    <xf numFmtId="0" fontId="11" fillId="0" borderId="0" xfId="51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5" fillId="0" borderId="0" xfId="0" applyFont="1" applyAlignment="1" applyProtection="1">
      <alignment wrapText="1" readingOrder="1"/>
      <protection locked="0"/>
    </xf>
    <xf numFmtId="0" fontId="2" fillId="0" borderId="0" xfId="0" applyFont="1" applyAlignment="1">
      <alignment readingOrder="1"/>
    </xf>
    <xf numFmtId="0" fontId="5" fillId="0" borderId="19" xfId="0" applyFont="1" applyBorder="1" applyAlignment="1" applyProtection="1">
      <alignment wrapText="1" readingOrder="1"/>
      <protection locked="0"/>
    </xf>
    <xf numFmtId="0" fontId="2" fillId="0" borderId="0" xfId="0" applyFont="1" applyBorder="1" applyAlignment="1" applyProtection="1">
      <alignment horizontal="left" wrapText="1" readingOrder="1"/>
      <protection locked="0"/>
    </xf>
    <xf numFmtId="0" fontId="2" fillId="0" borderId="19" xfId="0" applyFont="1" applyBorder="1" applyAlignment="1" applyProtection="1">
      <alignment horizontal="left" wrapText="1" readingOrder="1"/>
      <protection locked="0"/>
    </xf>
    <xf numFmtId="0" fontId="5" fillId="0" borderId="0" xfId="0" applyFont="1" applyAlignment="1" applyProtection="1">
      <alignment horizontal="center" wrapText="1" readingOrder="1"/>
      <protection locked="0"/>
    </xf>
    <xf numFmtId="0" fontId="8" fillId="0" borderId="11" xfId="0" applyFont="1" applyFill="1" applyBorder="1" applyAlignment="1" applyProtection="1">
      <alignment horizontal="center" vertical="center" wrapText="1" readingOrder="1"/>
      <protection locked="0"/>
    </xf>
    <xf numFmtId="0" fontId="2" fillId="2" borderId="14" xfId="0" applyNumberFormat="1" applyFont="1" applyFill="1" applyBorder="1" applyAlignment="1" quotePrefix="1">
      <alignment horizontal="center" vertical="center" wrapText="1"/>
    </xf>
    <xf numFmtId="0" fontId="2" fillId="2" borderId="16" xfId="0" applyNumberFormat="1" applyFont="1" applyFill="1" applyBorder="1" applyAlignment="1" quotePrefix="1">
      <alignment horizontal="center" vertical="center" wrapText="1"/>
    </xf>
    <xf numFmtId="1" fontId="2" fillId="0" borderId="14" xfId="0" applyNumberFormat="1" applyFont="1" applyFill="1" applyBorder="1" applyAlignment="1" quotePrefix="1">
      <alignment horizontal="center" vertical="center" wrapText="1"/>
    </xf>
    <xf numFmtId="1" fontId="2" fillId="0" borderId="16" xfId="0" applyNumberFormat="1" applyFont="1" applyFill="1" applyBorder="1" applyAlignment="1" quotePrefix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11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6" fillId="43" borderId="14" xfId="0" applyFont="1" applyFill="1" applyBorder="1" applyAlignment="1" applyProtection="1">
      <alignment horizontal="center" vertical="center" wrapText="1" readingOrder="1"/>
      <protection locked="0"/>
    </xf>
    <xf numFmtId="0" fontId="7" fillId="2" borderId="16" xfId="0" applyFont="1" applyFill="1" applyBorder="1" applyAlignment="1">
      <alignment horizontal="center" vertical="center"/>
    </xf>
    <xf numFmtId="1" fontId="6" fillId="43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 readingOrder="1"/>
      <protection locked="0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 4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E0"/>
      <rgbColor rgb="00FF0000"/>
      <rgbColor rgb="000000CD"/>
      <rgbColor rgb="00FFFFFF"/>
      <rgbColor rgb="000000FF"/>
      <rgbColor rgb="000000CD"/>
      <rgbColor rgb="00FFFF00"/>
      <rgbColor rgb="004169E1"/>
      <rgbColor rgb="00FFFFE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S23" sqref="S23"/>
    </sheetView>
  </sheetViews>
  <sheetFormatPr defaultColWidth="9.140625" defaultRowHeight="12.75"/>
  <cols>
    <col min="8" max="8" width="23.7109375" style="0" customWidth="1"/>
    <col min="9" max="9" width="2.28125" style="0" hidden="1" customWidth="1"/>
  </cols>
  <sheetData>
    <row r="1" spans="1:3" ht="12.75">
      <c r="A1" s="142"/>
      <c r="B1" s="142"/>
      <c r="C1" s="143"/>
    </row>
    <row r="2" spans="1:3" ht="12.75">
      <c r="A2" s="142"/>
      <c r="B2" s="142"/>
      <c r="C2" s="143"/>
    </row>
    <row r="3" spans="1:3" ht="12.75">
      <c r="A3" s="255" t="s">
        <v>322</v>
      </c>
      <c r="B3" s="256"/>
      <c r="C3" s="256"/>
    </row>
    <row r="4" spans="1:3" ht="12.75">
      <c r="A4" s="257" t="s">
        <v>323</v>
      </c>
      <c r="B4" s="257"/>
      <c r="C4" s="256"/>
    </row>
    <row r="6" spans="1:8" ht="18">
      <c r="A6" s="145" t="s">
        <v>352</v>
      </c>
      <c r="C6" s="146"/>
      <c r="D6" s="146"/>
      <c r="E6" s="146"/>
      <c r="F6" s="144"/>
      <c r="G6" s="144"/>
      <c r="H6" s="144"/>
    </row>
    <row r="7" spans="1:8" ht="18">
      <c r="A7" s="144"/>
      <c r="B7" s="144"/>
      <c r="C7" s="146"/>
      <c r="D7" s="146"/>
      <c r="E7" s="146"/>
      <c r="F7" s="144"/>
      <c r="G7" s="144"/>
      <c r="H7" s="144"/>
    </row>
    <row r="13" spans="1:9" ht="12.75">
      <c r="A13" s="251" t="s">
        <v>258</v>
      </c>
      <c r="B13" s="252"/>
      <c r="C13" s="252"/>
      <c r="D13" s="252"/>
      <c r="E13" s="252"/>
      <c r="F13" s="252"/>
      <c r="G13" s="252"/>
      <c r="H13" s="252"/>
      <c r="I13" s="252"/>
    </row>
    <row r="14" spans="1:9" ht="12.75">
      <c r="A14" s="252"/>
      <c r="B14" s="252"/>
      <c r="C14" s="252"/>
      <c r="D14" s="252"/>
      <c r="E14" s="252"/>
      <c r="F14" s="252"/>
      <c r="G14" s="252"/>
      <c r="H14" s="252"/>
      <c r="I14" s="252"/>
    </row>
    <row r="15" spans="2:5" ht="12.75">
      <c r="B15" s="142"/>
      <c r="C15" s="258"/>
      <c r="D15" s="258"/>
      <c r="E15" s="258"/>
    </row>
    <row r="16" spans="2:5" ht="12.75">
      <c r="B16" s="142"/>
      <c r="C16" s="258"/>
      <c r="D16" s="258"/>
      <c r="E16" s="258"/>
    </row>
    <row r="17" spans="2:5" ht="12.75">
      <c r="B17" s="142"/>
      <c r="C17" s="259"/>
      <c r="D17" s="259"/>
      <c r="E17" s="147"/>
    </row>
    <row r="18" spans="1:11" ht="61.5" customHeight="1">
      <c r="A18" s="260" t="s">
        <v>353</v>
      </c>
      <c r="B18" s="261"/>
      <c r="C18" s="261"/>
      <c r="D18" s="261"/>
      <c r="E18" s="261"/>
      <c r="F18" s="261"/>
      <c r="G18" s="261"/>
      <c r="H18" s="261"/>
      <c r="I18" s="144"/>
      <c r="J18" s="144"/>
      <c r="K18" s="144"/>
    </row>
    <row r="19" spans="2:11" ht="15" customHeight="1">
      <c r="B19" s="148"/>
      <c r="C19" s="149"/>
      <c r="D19" s="153"/>
      <c r="E19" s="153"/>
      <c r="F19" s="153"/>
      <c r="G19" s="153"/>
      <c r="H19" s="153"/>
      <c r="I19" s="154"/>
      <c r="J19" s="144"/>
      <c r="K19" s="144"/>
    </row>
    <row r="20" spans="2:9" ht="15" customHeight="1">
      <c r="B20" s="150"/>
      <c r="C20" s="151"/>
      <c r="D20" s="155"/>
      <c r="E20" s="154"/>
      <c r="F20" s="154"/>
      <c r="G20" s="154"/>
      <c r="H20" s="154"/>
      <c r="I20" s="154"/>
    </row>
    <row r="21" spans="4:9" ht="15" customHeight="1">
      <c r="D21" s="156"/>
      <c r="E21" s="156"/>
      <c r="F21" s="156"/>
      <c r="G21" s="156"/>
      <c r="H21" s="156"/>
      <c r="I21" s="156"/>
    </row>
    <row r="22" spans="4:9" ht="15" customHeight="1">
      <c r="D22" s="156"/>
      <c r="E22" s="156"/>
      <c r="F22" s="156"/>
      <c r="G22" s="156"/>
      <c r="H22" s="156"/>
      <c r="I22" s="156"/>
    </row>
    <row r="23" ht="15" customHeight="1"/>
    <row r="24" ht="15" customHeight="1"/>
    <row r="29" spans="2:7" ht="12.75">
      <c r="B29" s="152"/>
      <c r="C29" s="152"/>
      <c r="D29" s="152"/>
      <c r="E29" s="152"/>
      <c r="F29" s="152"/>
      <c r="G29" s="152"/>
    </row>
    <row r="30" spans="2:7" ht="12.75">
      <c r="B30" s="152"/>
      <c r="C30" s="152"/>
      <c r="D30" s="152"/>
      <c r="E30" s="152"/>
      <c r="F30" s="152"/>
      <c r="G30" s="152"/>
    </row>
    <row r="31" spans="2:7" ht="12.75">
      <c r="B31" s="152"/>
      <c r="C31" s="152"/>
      <c r="D31" s="152"/>
      <c r="E31" s="152"/>
      <c r="F31" s="152"/>
      <c r="G31" s="152"/>
    </row>
    <row r="32" spans="2:7" ht="12.75">
      <c r="B32" s="152"/>
      <c r="C32" s="152"/>
      <c r="D32" s="152"/>
      <c r="E32" s="152"/>
      <c r="F32" s="152"/>
      <c r="G32" s="152"/>
    </row>
    <row r="35" spans="3:8" ht="12.75">
      <c r="C35" s="251" t="s">
        <v>260</v>
      </c>
      <c r="D35" s="252"/>
      <c r="E35" s="252"/>
      <c r="F35" s="252"/>
      <c r="G35" s="252"/>
      <c r="H35" s="252"/>
    </row>
    <row r="36" spans="3:8" ht="26.25" customHeight="1">
      <c r="C36" s="253" t="s">
        <v>261</v>
      </c>
      <c r="D36" s="254"/>
      <c r="E36" s="254"/>
      <c r="F36" s="254"/>
      <c r="G36" s="254"/>
      <c r="H36" s="252"/>
    </row>
  </sheetData>
  <sheetProtection/>
  <mergeCells count="8">
    <mergeCell ref="C35:H35"/>
    <mergeCell ref="C36:H36"/>
    <mergeCell ref="A13:I14"/>
    <mergeCell ref="A3:C3"/>
    <mergeCell ref="A4:C4"/>
    <mergeCell ref="C15:E16"/>
    <mergeCell ref="C17:D17"/>
    <mergeCell ref="A18:H18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showGridLines="0" zoomScalePageLayoutView="0" workbookViewId="0" topLeftCell="A19">
      <selection activeCell="S24" sqref="S24"/>
    </sheetView>
  </sheetViews>
  <sheetFormatPr defaultColWidth="9.140625" defaultRowHeight="12.75"/>
  <cols>
    <col min="1" max="1" width="33.421875" style="4" customWidth="1"/>
    <col min="2" max="4" width="15.421875" style="4" bestFit="1" customWidth="1"/>
    <col min="5" max="5" width="15.28125" style="4" customWidth="1"/>
    <col min="6" max="7" width="13.140625" style="4" customWidth="1"/>
    <col min="8" max="16384" width="9.140625" style="4" customWidth="1"/>
  </cols>
  <sheetData>
    <row r="1" spans="1:7" s="1" customFormat="1" ht="26.25" customHeight="1">
      <c r="A1" s="267" t="s">
        <v>160</v>
      </c>
      <c r="B1" s="267"/>
      <c r="C1" s="267"/>
      <c r="D1" s="267"/>
      <c r="E1" s="267"/>
      <c r="F1" s="267"/>
      <c r="G1" s="267"/>
    </row>
    <row r="2" spans="1:5" s="1" customFormat="1" ht="16.5" customHeight="1">
      <c r="A2" s="262" t="s">
        <v>161</v>
      </c>
      <c r="B2" s="262"/>
      <c r="C2" s="263"/>
      <c r="D2" s="263"/>
      <c r="E2" s="263"/>
    </row>
    <row r="3" spans="1:7" s="103" customFormat="1" ht="38.25">
      <c r="A3" s="213" t="s">
        <v>162</v>
      </c>
      <c r="B3" s="213" t="s">
        <v>262</v>
      </c>
      <c r="C3" s="213" t="s">
        <v>282</v>
      </c>
      <c r="D3" s="213" t="s">
        <v>283</v>
      </c>
      <c r="E3" s="213" t="s">
        <v>336</v>
      </c>
      <c r="F3" s="214" t="s">
        <v>70</v>
      </c>
      <c r="G3" s="215" t="s">
        <v>70</v>
      </c>
    </row>
    <row r="4" spans="1:7" s="3" customFormat="1" ht="12">
      <c r="A4" s="216">
        <v>1</v>
      </c>
      <c r="B4" s="217">
        <v>2</v>
      </c>
      <c r="C4" s="218">
        <v>3</v>
      </c>
      <c r="D4" s="218">
        <v>4</v>
      </c>
      <c r="E4" s="218">
        <v>5</v>
      </c>
      <c r="F4" s="219" t="s">
        <v>71</v>
      </c>
      <c r="G4" s="220" t="s">
        <v>72</v>
      </c>
    </row>
    <row r="5" spans="1:7" ht="21.75" customHeight="1">
      <c r="A5" s="5" t="s">
        <v>163</v>
      </c>
      <c r="B5" s="198">
        <v>772673.58</v>
      </c>
      <c r="C5" s="6">
        <v>791290.24</v>
      </c>
      <c r="D5" s="6">
        <v>774500.39</v>
      </c>
      <c r="E5" s="6">
        <v>799423.78</v>
      </c>
      <c r="F5" s="17">
        <f>E5/B5*100</f>
        <v>103.46203114645127</v>
      </c>
      <c r="G5" s="18">
        <f>E5/D5*100</f>
        <v>103.21799579726488</v>
      </c>
    </row>
    <row r="6" spans="1:7" ht="25.5">
      <c r="A6" s="5" t="s">
        <v>164</v>
      </c>
      <c r="B6" s="6">
        <v>0</v>
      </c>
      <c r="C6" s="6">
        <v>0</v>
      </c>
      <c r="D6" s="6">
        <v>0</v>
      </c>
      <c r="E6" s="6">
        <v>0</v>
      </c>
      <c r="F6" s="17">
        <v>0</v>
      </c>
      <c r="G6" s="18">
        <v>0</v>
      </c>
    </row>
    <row r="7" spans="1:7" ht="12.75">
      <c r="A7" s="5" t="s">
        <v>165</v>
      </c>
      <c r="B7" s="6">
        <f>SUM(B5:B6)</f>
        <v>772673.58</v>
      </c>
      <c r="C7" s="6">
        <f>SUM(C5:C6)</f>
        <v>791290.24</v>
      </c>
      <c r="D7" s="6">
        <f>SUM(D5:D6)</f>
        <v>774500.39</v>
      </c>
      <c r="E7" s="6">
        <f>SUM(E5:E6)</f>
        <v>799423.78</v>
      </c>
      <c r="F7" s="17">
        <f>E7/B7*100</f>
        <v>103.46203114645127</v>
      </c>
      <c r="G7" s="18">
        <f>E7/D7*100</f>
        <v>103.21799579726488</v>
      </c>
    </row>
    <row r="8" spans="1:7" ht="18.75" customHeight="1">
      <c r="A8" s="5" t="s">
        <v>166</v>
      </c>
      <c r="B8" s="6">
        <v>766794.94</v>
      </c>
      <c r="C8" s="6">
        <v>785253.17</v>
      </c>
      <c r="D8" s="6">
        <v>772381.24</v>
      </c>
      <c r="E8" s="6">
        <v>802208.1</v>
      </c>
      <c r="F8" s="17">
        <f>E8/B8*100</f>
        <v>104.6183351183825</v>
      </c>
      <c r="G8" s="18">
        <f>E8/D8*100</f>
        <v>103.86167587395055</v>
      </c>
    </row>
    <row r="9" spans="1:7" ht="25.5">
      <c r="A9" s="5" t="s">
        <v>167</v>
      </c>
      <c r="B9" s="6">
        <v>6159.31</v>
      </c>
      <c r="C9" s="6">
        <v>6037.07</v>
      </c>
      <c r="D9" s="6">
        <v>2119.15</v>
      </c>
      <c r="E9" s="6">
        <v>2332.73</v>
      </c>
      <c r="F9" s="17">
        <f>E9/B9*100</f>
        <v>37.873235800763396</v>
      </c>
      <c r="G9" s="18">
        <f>E9/D9*100</f>
        <v>110.07856923766603</v>
      </c>
    </row>
    <row r="10" spans="1:7" ht="12.75">
      <c r="A10" s="5" t="s">
        <v>128</v>
      </c>
      <c r="B10" s="6">
        <f>SUM(B8:B9)</f>
        <v>772954.25</v>
      </c>
      <c r="C10" s="6">
        <f>SUM(C8:C9)</f>
        <v>791290.24</v>
      </c>
      <c r="D10" s="6">
        <f>SUM(D8:D9)</f>
        <v>774500.39</v>
      </c>
      <c r="E10" s="6">
        <f>SUM(E8:E9)</f>
        <v>804540.83</v>
      </c>
      <c r="F10" s="17">
        <f>E10/B10*100</f>
        <v>104.08647471697063</v>
      </c>
      <c r="G10" s="18">
        <f>E10/D10*100</f>
        <v>103.87868623281132</v>
      </c>
    </row>
    <row r="11" spans="1:7" ht="12.75">
      <c r="A11" s="5" t="s">
        <v>168</v>
      </c>
      <c r="B11" s="6">
        <f>B7-B10</f>
        <v>-280.6700000000419</v>
      </c>
      <c r="C11" s="6">
        <f>C7-C10</f>
        <v>0</v>
      </c>
      <c r="D11" s="6">
        <f>D7-D10</f>
        <v>0</v>
      </c>
      <c r="E11" s="6">
        <f>E7-E10</f>
        <v>-5117.04999999993</v>
      </c>
      <c r="F11" s="17">
        <f>E11/B11*100</f>
        <v>1823.1553069438012</v>
      </c>
      <c r="G11" s="18">
        <v>0</v>
      </c>
    </row>
    <row r="12" ht="409.5" customHeight="1" hidden="1"/>
    <row r="13" ht="14.25" customHeight="1"/>
    <row r="14" spans="1:5" s="1" customFormat="1" ht="16.5" customHeight="1">
      <c r="A14" s="264" t="s">
        <v>169</v>
      </c>
      <c r="B14" s="264"/>
      <c r="C14" s="264"/>
      <c r="D14" s="264"/>
      <c r="E14" s="264"/>
    </row>
    <row r="15" spans="1:7" s="103" customFormat="1" ht="38.25">
      <c r="A15" s="100" t="s">
        <v>162</v>
      </c>
      <c r="B15" s="100" t="s">
        <v>262</v>
      </c>
      <c r="C15" s="100" t="s">
        <v>282</v>
      </c>
      <c r="D15" s="100" t="s">
        <v>283</v>
      </c>
      <c r="E15" s="100" t="s">
        <v>351</v>
      </c>
      <c r="F15" s="101" t="s">
        <v>70</v>
      </c>
      <c r="G15" s="102" t="s">
        <v>70</v>
      </c>
    </row>
    <row r="16" spans="1:7" s="3" customFormat="1" ht="12">
      <c r="A16" s="16">
        <v>1</v>
      </c>
      <c r="B16" s="19">
        <v>2</v>
      </c>
      <c r="C16" s="20">
        <v>3</v>
      </c>
      <c r="D16" s="20">
        <v>4</v>
      </c>
      <c r="E16" s="20">
        <v>5</v>
      </c>
      <c r="F16" s="21" t="s">
        <v>71</v>
      </c>
      <c r="G16" s="22" t="s">
        <v>72</v>
      </c>
    </row>
    <row r="17" spans="1:7" ht="25.5">
      <c r="A17" s="5" t="s">
        <v>170</v>
      </c>
      <c r="B17" s="6">
        <v>0</v>
      </c>
      <c r="C17" s="6">
        <v>0</v>
      </c>
      <c r="D17" s="6">
        <v>0</v>
      </c>
      <c r="E17" s="6">
        <v>0</v>
      </c>
      <c r="F17" s="17">
        <v>0</v>
      </c>
      <c r="G17" s="18">
        <v>0</v>
      </c>
    </row>
    <row r="18" spans="1:7" ht="25.5">
      <c r="A18" s="5" t="s">
        <v>171</v>
      </c>
      <c r="B18" s="6">
        <v>0</v>
      </c>
      <c r="C18" s="6">
        <v>0</v>
      </c>
      <c r="D18" s="6">
        <v>0</v>
      </c>
      <c r="E18" s="6">
        <v>0</v>
      </c>
      <c r="F18" s="17">
        <v>0</v>
      </c>
      <c r="G18" s="18">
        <v>0</v>
      </c>
    </row>
    <row r="19" spans="1:7" ht="12.75">
      <c r="A19" s="5" t="s">
        <v>172</v>
      </c>
      <c r="B19" s="6">
        <f>B17-B18</f>
        <v>0</v>
      </c>
      <c r="C19" s="6">
        <f>C17-C18</f>
        <v>0</v>
      </c>
      <c r="D19" s="6">
        <f>D17-D18</f>
        <v>0</v>
      </c>
      <c r="E19" s="6">
        <f>E17-E18</f>
        <v>0</v>
      </c>
      <c r="F19" s="17">
        <v>0</v>
      </c>
      <c r="G19" s="18">
        <v>0</v>
      </c>
    </row>
    <row r="20" spans="1:5" ht="12.75">
      <c r="A20" s="2"/>
      <c r="B20" s="2"/>
      <c r="C20" s="2"/>
      <c r="D20" s="2"/>
      <c r="E20" s="2"/>
    </row>
    <row r="21" spans="1:5" s="1" customFormat="1" ht="18" customHeight="1">
      <c r="A21" s="265" t="s">
        <v>181</v>
      </c>
      <c r="B21" s="265"/>
      <c r="C21" s="265"/>
      <c r="D21" s="265"/>
      <c r="E21" s="9"/>
    </row>
    <row r="22" spans="1:7" ht="38.25">
      <c r="A22" s="10" t="s">
        <v>182</v>
      </c>
      <c r="B22" s="6">
        <v>12772.85</v>
      </c>
      <c r="C22" s="6">
        <f>B23</f>
        <v>12492.179999999958</v>
      </c>
      <c r="D22" s="6">
        <f>C23</f>
        <v>12492.179999999958</v>
      </c>
      <c r="E22" s="6">
        <f>D23</f>
        <v>12492.179999999958</v>
      </c>
      <c r="F22" s="17">
        <f>E22/B22*100</f>
        <v>97.80260474365517</v>
      </c>
      <c r="G22" s="18">
        <f>E22/D22*100</f>
        <v>100</v>
      </c>
    </row>
    <row r="23" spans="1:7" ht="38.25">
      <c r="A23" s="10" t="s">
        <v>183</v>
      </c>
      <c r="B23" s="15">
        <f>B11+B19+B22</f>
        <v>12492.179999999958</v>
      </c>
      <c r="C23" s="15">
        <f>C11+C19+C22</f>
        <v>12492.179999999958</v>
      </c>
      <c r="D23" s="15">
        <f>D11+D19+D22</f>
        <v>12492.179999999958</v>
      </c>
      <c r="E23" s="242">
        <f>E11+E19+E22</f>
        <v>7375.130000000028</v>
      </c>
      <c r="F23" s="17">
        <f>E23/B23*100</f>
        <v>59.037974156632814</v>
      </c>
      <c r="G23" s="18">
        <f>E23/D23*100</f>
        <v>59.037974156632814</v>
      </c>
    </row>
    <row r="24" ht="14.25" customHeight="1"/>
    <row r="25" spans="1:5" s="1" customFormat="1" ht="18" customHeight="1">
      <c r="A25" s="265" t="s">
        <v>184</v>
      </c>
      <c r="B25" s="265"/>
      <c r="C25" s="266"/>
      <c r="D25" s="266"/>
      <c r="E25" s="266"/>
    </row>
    <row r="26" spans="1:7" ht="25.5">
      <c r="A26" s="10" t="s">
        <v>185</v>
      </c>
      <c r="B26" s="11">
        <v>9315.3</v>
      </c>
      <c r="C26" s="11">
        <v>9315.3</v>
      </c>
      <c r="D26" s="12">
        <v>9315.3</v>
      </c>
      <c r="E26" s="12">
        <v>0</v>
      </c>
      <c r="F26" s="17">
        <f>E26/B26*100</f>
        <v>0</v>
      </c>
      <c r="G26" s="18">
        <f>E26/D26*100</f>
        <v>0</v>
      </c>
    </row>
    <row r="27" spans="1:5" ht="12.75">
      <c r="A27" s="13"/>
      <c r="B27" s="14"/>
      <c r="C27" s="14"/>
      <c r="D27" s="14"/>
      <c r="E27" s="14"/>
    </row>
    <row r="28" spans="1:5" s="1" customFormat="1" ht="16.5" customHeight="1">
      <c r="A28" s="262" t="s">
        <v>173</v>
      </c>
      <c r="B28" s="262"/>
      <c r="C28" s="263"/>
      <c r="D28" s="263"/>
      <c r="E28" s="263"/>
    </row>
    <row r="29" spans="1:7" s="103" customFormat="1" ht="38.25">
      <c r="A29" s="100" t="s">
        <v>162</v>
      </c>
      <c r="B29" s="100" t="s">
        <v>262</v>
      </c>
      <c r="C29" s="100" t="s">
        <v>282</v>
      </c>
      <c r="D29" s="100" t="s">
        <v>283</v>
      </c>
      <c r="E29" s="100" t="s">
        <v>351</v>
      </c>
      <c r="F29" s="101" t="s">
        <v>70</v>
      </c>
      <c r="G29" s="102" t="s">
        <v>70</v>
      </c>
    </row>
    <row r="30" spans="1:7" s="3" customFormat="1" ht="12">
      <c r="A30" s="16">
        <v>1</v>
      </c>
      <c r="B30" s="19">
        <v>2</v>
      </c>
      <c r="C30" s="20">
        <v>3</v>
      </c>
      <c r="D30" s="20">
        <v>4</v>
      </c>
      <c r="E30" s="20">
        <v>5</v>
      </c>
      <c r="F30" s="21" t="s">
        <v>71</v>
      </c>
      <c r="G30" s="22" t="s">
        <v>72</v>
      </c>
    </row>
    <row r="31" spans="1:7" ht="12.75">
      <c r="A31" s="5" t="s">
        <v>174</v>
      </c>
      <c r="B31" s="6">
        <f>SUM(B7)</f>
        <v>772673.58</v>
      </c>
      <c r="C31" s="6">
        <f>SUM(C7)</f>
        <v>791290.24</v>
      </c>
      <c r="D31" s="6">
        <f>SUM(D7)</f>
        <v>774500.39</v>
      </c>
      <c r="E31" s="6">
        <f>SUM(E7)</f>
        <v>799423.78</v>
      </c>
      <c r="F31" s="17">
        <f aca="true" t="shared" si="0" ref="F31:F37">E31/B31*100</f>
        <v>103.46203114645127</v>
      </c>
      <c r="G31" s="18">
        <f aca="true" t="shared" si="1" ref="G31:G37">E31/D31*100</f>
        <v>103.21799579726488</v>
      </c>
    </row>
    <row r="32" spans="1:7" ht="12.75">
      <c r="A32" s="5" t="s">
        <v>175</v>
      </c>
      <c r="B32" s="6">
        <f>SUM(B22)</f>
        <v>12772.85</v>
      </c>
      <c r="C32" s="6">
        <f>SUM(C22)</f>
        <v>12492.179999999958</v>
      </c>
      <c r="D32" s="6">
        <f>SUM(D22)</f>
        <v>12492.179999999958</v>
      </c>
      <c r="E32" s="6">
        <f>SUM(E22)</f>
        <v>12492.179999999958</v>
      </c>
      <c r="F32" s="17">
        <f t="shared" si="0"/>
        <v>97.80260474365517</v>
      </c>
      <c r="G32" s="18">
        <f t="shared" si="1"/>
        <v>100</v>
      </c>
    </row>
    <row r="33" spans="1:7" ht="25.5">
      <c r="A33" s="5" t="s">
        <v>176</v>
      </c>
      <c r="B33" s="6">
        <f>SUM(B17)</f>
        <v>0</v>
      </c>
      <c r="C33" s="6">
        <f>SUM(C17)</f>
        <v>0</v>
      </c>
      <c r="D33" s="6">
        <f>SUM(D17)</f>
        <v>0</v>
      </c>
      <c r="E33" s="6">
        <f>SUM(E17)</f>
        <v>0</v>
      </c>
      <c r="F33" s="17">
        <v>0</v>
      </c>
      <c r="G33" s="18">
        <v>0</v>
      </c>
    </row>
    <row r="34" spans="1:7" ht="25.5">
      <c r="A34" s="5" t="s">
        <v>177</v>
      </c>
      <c r="B34" s="6">
        <f>SUM(B31:B33)</f>
        <v>785446.4299999999</v>
      </c>
      <c r="C34" s="6">
        <f>SUM(C31:C33)</f>
        <v>803782.4199999999</v>
      </c>
      <c r="D34" s="6">
        <f>SUM(D31:D33)</f>
        <v>786992.57</v>
      </c>
      <c r="E34" s="6">
        <f>SUM(E31:E33)</f>
        <v>811915.96</v>
      </c>
      <c r="F34" s="17">
        <f t="shared" si="0"/>
        <v>103.36999812959873</v>
      </c>
      <c r="G34" s="18">
        <f t="shared" si="1"/>
        <v>103.16691554025725</v>
      </c>
    </row>
    <row r="35" spans="1:7" ht="12.75">
      <c r="A35" s="5" t="s">
        <v>178</v>
      </c>
      <c r="B35" s="6">
        <f>SUM(B10)</f>
        <v>772954.25</v>
      </c>
      <c r="C35" s="6">
        <f>SUM(C10)</f>
        <v>791290.24</v>
      </c>
      <c r="D35" s="6">
        <f>SUM(D10)</f>
        <v>774500.39</v>
      </c>
      <c r="E35" s="6">
        <f>SUM(E10)</f>
        <v>804540.83</v>
      </c>
      <c r="F35" s="17">
        <f t="shared" si="0"/>
        <v>104.08647471697063</v>
      </c>
      <c r="G35" s="18">
        <f t="shared" si="1"/>
        <v>103.87868623281132</v>
      </c>
    </row>
    <row r="36" spans="1:7" ht="25.5">
      <c r="A36" s="5" t="s">
        <v>179</v>
      </c>
      <c r="B36" s="6">
        <f>SUM(B18)</f>
        <v>0</v>
      </c>
      <c r="C36" s="6">
        <f>SUM(C18)</f>
        <v>0</v>
      </c>
      <c r="D36" s="6">
        <f>SUM(D18)</f>
        <v>0</v>
      </c>
      <c r="E36" s="6">
        <f>SUM(E18)</f>
        <v>0</v>
      </c>
      <c r="F36" s="17">
        <v>0</v>
      </c>
      <c r="G36" s="18">
        <v>0</v>
      </c>
    </row>
    <row r="37" spans="1:7" ht="25.5">
      <c r="A37" s="5" t="s">
        <v>180</v>
      </c>
      <c r="B37" s="6">
        <f>SUM(B35:B36)</f>
        <v>772954.25</v>
      </c>
      <c r="C37" s="6">
        <f>SUM(C35:C36)</f>
        <v>791290.24</v>
      </c>
      <c r="D37" s="6">
        <f>SUM(D35:D36)</f>
        <v>774500.39</v>
      </c>
      <c r="E37" s="6">
        <f>SUM(E35:E36)</f>
        <v>804540.83</v>
      </c>
      <c r="F37" s="17">
        <f t="shared" si="0"/>
        <v>104.08647471697063</v>
      </c>
      <c r="G37" s="18">
        <f t="shared" si="1"/>
        <v>103.87868623281132</v>
      </c>
    </row>
    <row r="38" ht="409.5" customHeight="1" hidden="1"/>
    <row r="39" ht="20.25" customHeight="1">
      <c r="E39" s="159"/>
    </row>
  </sheetData>
  <sheetProtection/>
  <mergeCells count="6">
    <mergeCell ref="A2:E2"/>
    <mergeCell ref="A14:E14"/>
    <mergeCell ref="A21:D21"/>
    <mergeCell ref="A25:E25"/>
    <mergeCell ref="A28:E28"/>
    <mergeCell ref="A1:G1"/>
  </mergeCells>
  <printOptions/>
  <pageMargins left="0.5905511811023623" right="0.5905511811023623" top="0.5905511811023623" bottom="0.5905511811023623" header="0.5905511811023623" footer="0.5905511811023623"/>
  <pageSetup fitToHeight="1" fitToWidth="1" horizontalDpi="600" verticalDpi="600" orientation="portrait" paperSize="9" scale="74" r:id="rId1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46"/>
  <sheetViews>
    <sheetView view="pageBreakPreview" zoomScaleNormal="89" zoomScaleSheetLayoutView="100" zoomScalePageLayoutView="0" workbookViewId="0" topLeftCell="A46">
      <selection activeCell="C18" sqref="C18"/>
    </sheetView>
  </sheetViews>
  <sheetFormatPr defaultColWidth="9.140625" defaultRowHeight="30" customHeight="1"/>
  <cols>
    <col min="1" max="1" width="8.00390625" style="53" customWidth="1"/>
    <col min="2" max="2" width="41.28125" style="23" customWidth="1"/>
    <col min="3" max="3" width="15.421875" style="42" customWidth="1"/>
    <col min="4" max="4" width="16.140625" style="42" customWidth="1"/>
    <col min="5" max="5" width="16.00390625" style="42" customWidth="1"/>
    <col min="6" max="6" width="15.421875" style="42" customWidth="1"/>
    <col min="7" max="8" width="14.28125" style="26" customWidth="1"/>
    <col min="9" max="11" width="16.57421875" style="23" customWidth="1"/>
    <col min="12" max="15" width="15.140625" style="23" customWidth="1"/>
    <col min="16" max="16" width="16.7109375" style="23" hidden="1" customWidth="1"/>
    <col min="17" max="17" width="16.421875" style="23" hidden="1" customWidth="1"/>
    <col min="18" max="18" width="12.57421875" style="23" hidden="1" customWidth="1"/>
    <col min="19" max="19" width="15.140625" style="23" customWidth="1"/>
    <col min="20" max="16384" width="9.140625" style="23" customWidth="1"/>
  </cols>
  <sheetData>
    <row r="1" spans="1:8" ht="33.75" customHeight="1">
      <c r="A1" s="273" t="s">
        <v>319</v>
      </c>
      <c r="B1" s="274"/>
      <c r="C1" s="274"/>
      <c r="D1" s="274"/>
      <c r="E1" s="274"/>
      <c r="F1" s="274"/>
      <c r="G1" s="274"/>
      <c r="H1" s="274"/>
    </row>
    <row r="2" spans="1:8" ht="19.5" customHeight="1">
      <c r="A2" s="171"/>
      <c r="B2" s="171"/>
      <c r="C2" s="171"/>
      <c r="D2" s="171"/>
      <c r="E2" s="171"/>
      <c r="F2" s="171"/>
      <c r="G2" s="171"/>
      <c r="H2" s="171"/>
    </row>
    <row r="3" spans="1:8" ht="30" customHeight="1">
      <c r="A3" s="275" t="s">
        <v>320</v>
      </c>
      <c r="B3" s="276"/>
      <c r="C3" s="276"/>
      <c r="D3" s="276"/>
      <c r="E3" s="276"/>
      <c r="F3" s="276"/>
      <c r="G3" s="276"/>
      <c r="H3" s="276"/>
    </row>
    <row r="4" spans="1:8" ht="30" customHeight="1">
      <c r="A4" s="268" t="s">
        <v>349</v>
      </c>
      <c r="B4" s="268"/>
      <c r="C4" s="268"/>
      <c r="D4" s="268"/>
      <c r="E4" s="268"/>
      <c r="F4" s="268"/>
      <c r="G4" s="268"/>
      <c r="H4" s="268"/>
    </row>
    <row r="5" spans="1:8" s="28" customFormat="1" ht="50.25" customHeight="1">
      <c r="A5" s="205" t="s">
        <v>68</v>
      </c>
      <c r="B5" s="206" t="s">
        <v>69</v>
      </c>
      <c r="C5" s="207" t="s">
        <v>330</v>
      </c>
      <c r="D5" s="208" t="s">
        <v>284</v>
      </c>
      <c r="E5" s="208" t="s">
        <v>285</v>
      </c>
      <c r="F5" s="208" t="s">
        <v>331</v>
      </c>
      <c r="G5" s="209" t="s">
        <v>70</v>
      </c>
      <c r="H5" s="209" t="s">
        <v>70</v>
      </c>
    </row>
    <row r="6" spans="1:8" s="30" customFormat="1" ht="30" customHeight="1">
      <c r="A6" s="269">
        <v>1</v>
      </c>
      <c r="B6" s="270"/>
      <c r="C6" s="210">
        <v>2</v>
      </c>
      <c r="D6" s="211">
        <v>3</v>
      </c>
      <c r="E6" s="211">
        <v>4</v>
      </c>
      <c r="F6" s="211">
        <v>5</v>
      </c>
      <c r="G6" s="212" t="s">
        <v>71</v>
      </c>
      <c r="H6" s="212" t="s">
        <v>72</v>
      </c>
    </row>
    <row r="7" spans="1:8" ht="30" customHeight="1">
      <c r="A7" s="67">
        <v>6</v>
      </c>
      <c r="B7" s="68" t="s">
        <v>200</v>
      </c>
      <c r="C7" s="96">
        <f>SUM(C8,C23,C28,C31,C36)</f>
        <v>772673.58</v>
      </c>
      <c r="D7" s="96">
        <f>SUM(D8,D23,D28,D31,D36)</f>
        <v>791290.24</v>
      </c>
      <c r="E7" s="96">
        <f>SUM(E8,E23,E28,E31,E36)</f>
        <v>774500.3899999999</v>
      </c>
      <c r="F7" s="96">
        <f>SUM(F8,F23,F28,F31,F36)</f>
        <v>799423.78</v>
      </c>
      <c r="G7" s="65">
        <f>F7/C7*100</f>
        <v>103.46203114645127</v>
      </c>
      <c r="H7" s="65">
        <f aca="true" t="shared" si="0" ref="H7:H12">F7/E7*100</f>
        <v>103.21799579726489</v>
      </c>
    </row>
    <row r="8" spans="1:8" ht="30" customHeight="1">
      <c r="A8" s="31">
        <v>63</v>
      </c>
      <c r="B8" s="32" t="s">
        <v>80</v>
      </c>
      <c r="C8" s="44">
        <v>618273.13</v>
      </c>
      <c r="D8" s="44">
        <f>SUM(D9,D11,D14,D16,D19)</f>
        <v>588060.13</v>
      </c>
      <c r="E8" s="44">
        <f>SUM(E9,E11,E14,E16,E19)</f>
        <v>600813.04</v>
      </c>
      <c r="F8" s="44">
        <f>SUM(F9,F11,F14,F16,F19,F21)</f>
        <v>638139.65</v>
      </c>
      <c r="G8" s="8">
        <f>F8/C8*100</f>
        <v>103.21322713798027</v>
      </c>
      <c r="H8" s="8">
        <f t="shared" si="0"/>
        <v>106.2126830669321</v>
      </c>
    </row>
    <row r="9" spans="1:8" ht="30" customHeight="1">
      <c r="A9" s="31">
        <v>632</v>
      </c>
      <c r="B9" s="32" t="s">
        <v>264</v>
      </c>
      <c r="C9" s="44">
        <f>C10</f>
        <v>1098</v>
      </c>
      <c r="D9" s="44">
        <f>D10</f>
        <v>0</v>
      </c>
      <c r="E9" s="44">
        <f>E10</f>
        <v>11733.03</v>
      </c>
      <c r="F9" s="44">
        <f>F10</f>
        <v>6434</v>
      </c>
      <c r="G9" s="8">
        <v>0</v>
      </c>
      <c r="H9" s="8">
        <f t="shared" si="0"/>
        <v>54.83664492462731</v>
      </c>
    </row>
    <row r="10" spans="1:8" ht="30" customHeight="1">
      <c r="A10" s="35">
        <v>6323</v>
      </c>
      <c r="B10" s="36" t="s">
        <v>272</v>
      </c>
      <c r="C10" s="45">
        <v>1098</v>
      </c>
      <c r="D10" s="45">
        <v>0</v>
      </c>
      <c r="E10" s="45">
        <v>11733.03</v>
      </c>
      <c r="F10" s="45">
        <v>6434</v>
      </c>
      <c r="G10" s="8">
        <v>0</v>
      </c>
      <c r="H10" s="8">
        <f t="shared" si="0"/>
        <v>54.83664492462731</v>
      </c>
    </row>
    <row r="11" spans="1:8" ht="30" customHeight="1">
      <c r="A11" s="31">
        <v>633</v>
      </c>
      <c r="B11" s="32" t="s">
        <v>265</v>
      </c>
      <c r="C11" s="44">
        <f>C12</f>
        <v>1725.4</v>
      </c>
      <c r="D11" s="44">
        <f>D12</f>
        <v>1592.67</v>
      </c>
      <c r="E11" s="44">
        <f>E12</f>
        <v>2190.99</v>
      </c>
      <c r="F11" s="44">
        <f>F12+F13</f>
        <v>1031</v>
      </c>
      <c r="G11" s="8">
        <v>0</v>
      </c>
      <c r="H11" s="8">
        <f t="shared" si="0"/>
        <v>47.05635352055464</v>
      </c>
    </row>
    <row r="12" spans="1:8" ht="30" customHeight="1">
      <c r="A12" s="35">
        <v>6331</v>
      </c>
      <c r="B12" s="36" t="s">
        <v>271</v>
      </c>
      <c r="C12" s="45">
        <v>1725.4</v>
      </c>
      <c r="D12" s="45">
        <v>1592.67</v>
      </c>
      <c r="E12" s="45">
        <v>2190.99</v>
      </c>
      <c r="F12" s="45">
        <v>633</v>
      </c>
      <c r="G12" s="8">
        <v>0</v>
      </c>
      <c r="H12" s="8">
        <f t="shared" si="0"/>
        <v>28.891049251708132</v>
      </c>
    </row>
    <row r="13" spans="1:8" ht="30" customHeight="1">
      <c r="A13" s="35">
        <v>6332</v>
      </c>
      <c r="B13" s="36" t="s">
        <v>337</v>
      </c>
      <c r="C13" s="45">
        <v>0</v>
      </c>
      <c r="D13" s="45">
        <v>0</v>
      </c>
      <c r="E13" s="45">
        <v>0</v>
      </c>
      <c r="F13" s="45">
        <v>398</v>
      </c>
      <c r="G13" s="8">
        <v>0</v>
      </c>
      <c r="H13" s="8" t="e">
        <f>F13/E13*100</f>
        <v>#DIV/0!</v>
      </c>
    </row>
    <row r="14" spans="1:8" s="34" customFormat="1" ht="30" customHeight="1">
      <c r="A14" s="31">
        <v>634</v>
      </c>
      <c r="B14" s="32" t="s">
        <v>81</v>
      </c>
      <c r="C14" s="44">
        <f>C15</f>
        <v>0</v>
      </c>
      <c r="D14" s="44">
        <f>D15</f>
        <v>0</v>
      </c>
      <c r="E14" s="44">
        <f>E15</f>
        <v>0</v>
      </c>
      <c r="F14" s="44">
        <f>F15</f>
        <v>0</v>
      </c>
      <c r="G14" s="8" t="e">
        <f>F14/C14*100</f>
        <v>#DIV/0!</v>
      </c>
      <c r="H14" s="8">
        <v>0</v>
      </c>
    </row>
    <row r="15" spans="1:8" ht="30" customHeight="1">
      <c r="A15" s="35">
        <v>6341</v>
      </c>
      <c r="B15" s="36" t="s">
        <v>151</v>
      </c>
      <c r="C15" s="45">
        <v>0</v>
      </c>
      <c r="D15" s="45">
        <v>0</v>
      </c>
      <c r="E15" s="45">
        <v>0</v>
      </c>
      <c r="F15" s="45">
        <v>0</v>
      </c>
      <c r="G15" s="8" t="e">
        <f>F15/C15*100</f>
        <v>#DIV/0!</v>
      </c>
      <c r="H15" s="8">
        <v>0</v>
      </c>
    </row>
    <row r="16" spans="1:8" s="34" customFormat="1" ht="30" customHeight="1">
      <c r="A16" s="31">
        <v>636</v>
      </c>
      <c r="B16" s="32" t="s">
        <v>82</v>
      </c>
      <c r="C16" s="44">
        <f>SUM(C17:C18)</f>
        <v>615423.1799999999</v>
      </c>
      <c r="D16" s="44">
        <f>SUM(D17:D18)</f>
        <v>586467.46</v>
      </c>
      <c r="E16" s="44">
        <f>SUM(E17:E18)</f>
        <v>586889.02</v>
      </c>
      <c r="F16" s="44">
        <f>SUM(F17:F18)</f>
        <v>630674.65</v>
      </c>
      <c r="G16" s="8">
        <f>F16/C16*100</f>
        <v>102.47820857186434</v>
      </c>
      <c r="H16" s="8">
        <f>F16/E16*100</f>
        <v>107.46063199478498</v>
      </c>
    </row>
    <row r="17" spans="1:8" ht="30" customHeight="1">
      <c r="A17" s="35">
        <v>6361</v>
      </c>
      <c r="B17" s="36" t="s">
        <v>140</v>
      </c>
      <c r="C17" s="45">
        <v>615214.94</v>
      </c>
      <c r="D17" s="45">
        <v>586467.46</v>
      </c>
      <c r="E17" s="45">
        <v>586889.02</v>
      </c>
      <c r="F17" s="45">
        <v>630674.65</v>
      </c>
      <c r="G17" s="8">
        <f>F17/C17*100</f>
        <v>102.51289573689483</v>
      </c>
      <c r="H17" s="8">
        <f>F17/E17*100</f>
        <v>107.46063199478498</v>
      </c>
    </row>
    <row r="18" spans="1:8" ht="30" customHeight="1">
      <c r="A18" s="35">
        <v>6362</v>
      </c>
      <c r="B18" s="36" t="s">
        <v>141</v>
      </c>
      <c r="C18" s="45">
        <v>208.24</v>
      </c>
      <c r="D18" s="45">
        <v>0</v>
      </c>
      <c r="E18" s="45">
        <v>0</v>
      </c>
      <c r="F18" s="45">
        <v>0</v>
      </c>
      <c r="G18" s="8">
        <f>F18/C18*100</f>
        <v>0</v>
      </c>
      <c r="H18" s="8" t="e">
        <f>F18/E18*100</f>
        <v>#DIV/0!</v>
      </c>
    </row>
    <row r="19" spans="1:8" s="34" customFormat="1" ht="30" customHeight="1">
      <c r="A19" s="31">
        <v>638</v>
      </c>
      <c r="B19" s="32" t="s">
        <v>142</v>
      </c>
      <c r="C19" s="44">
        <f>C20</f>
        <v>0</v>
      </c>
      <c r="D19" s="44">
        <f>D20</f>
        <v>0</v>
      </c>
      <c r="E19" s="44">
        <f>E20</f>
        <v>0</v>
      </c>
      <c r="F19" s="44">
        <f>F20</f>
        <v>0</v>
      </c>
      <c r="G19" s="8">
        <v>0</v>
      </c>
      <c r="H19" s="8">
        <v>0</v>
      </c>
    </row>
    <row r="20" spans="1:8" ht="30" customHeight="1">
      <c r="A20" s="35">
        <v>6381</v>
      </c>
      <c r="B20" s="36" t="s">
        <v>257</v>
      </c>
      <c r="C20" s="45">
        <v>0</v>
      </c>
      <c r="D20" s="45">
        <v>0</v>
      </c>
      <c r="E20" s="45">
        <v>0</v>
      </c>
      <c r="F20" s="45">
        <v>0</v>
      </c>
      <c r="G20" s="8">
        <v>0</v>
      </c>
      <c r="H20" s="8">
        <v>0</v>
      </c>
    </row>
    <row r="21" spans="1:8" ht="30" customHeight="1">
      <c r="A21" s="31">
        <v>639</v>
      </c>
      <c r="B21" s="32" t="s">
        <v>256</v>
      </c>
      <c r="C21" s="44">
        <f>C22</f>
        <v>26.54</v>
      </c>
      <c r="D21" s="44">
        <f>D22</f>
        <v>0</v>
      </c>
      <c r="E21" s="44">
        <f>E22</f>
        <v>0</v>
      </c>
      <c r="F21" s="44">
        <f>F22</f>
        <v>0</v>
      </c>
      <c r="G21" s="8">
        <v>0</v>
      </c>
      <c r="H21" s="8">
        <v>0</v>
      </c>
    </row>
    <row r="22" spans="1:8" ht="30" customHeight="1">
      <c r="A22" s="35">
        <v>6391</v>
      </c>
      <c r="B22" s="36" t="s">
        <v>143</v>
      </c>
      <c r="C22" s="45">
        <v>26.54</v>
      </c>
      <c r="D22" s="45">
        <v>0</v>
      </c>
      <c r="E22" s="45">
        <v>0</v>
      </c>
      <c r="F22" s="45">
        <v>0</v>
      </c>
      <c r="G22" s="8">
        <v>0</v>
      </c>
      <c r="H22" s="8">
        <v>0</v>
      </c>
    </row>
    <row r="23" spans="1:8" ht="30" customHeight="1">
      <c r="A23" s="31">
        <v>64</v>
      </c>
      <c r="B23" s="32" t="s">
        <v>145</v>
      </c>
      <c r="C23" s="44">
        <f>SUM(C24,C26)</f>
        <v>0</v>
      </c>
      <c r="D23" s="44">
        <f>SUM(D24,D26)</f>
        <v>0</v>
      </c>
      <c r="E23" s="44">
        <f>SUM(E24,E26)</f>
        <v>0</v>
      </c>
      <c r="F23" s="44">
        <f>SUM(F24,F26)</f>
        <v>1.51</v>
      </c>
      <c r="G23" s="8" t="e">
        <f>F23/C23*100</f>
        <v>#DIV/0!</v>
      </c>
      <c r="H23" s="8">
        <v>0</v>
      </c>
    </row>
    <row r="24" spans="1:8" s="34" customFormat="1" ht="30" customHeight="1">
      <c r="A24" s="31">
        <v>641</v>
      </c>
      <c r="B24" s="32" t="s">
        <v>146</v>
      </c>
      <c r="C24" s="44">
        <f>C25</f>
        <v>0</v>
      </c>
      <c r="D24" s="44">
        <f>D25</f>
        <v>0</v>
      </c>
      <c r="E24" s="44">
        <f>E25</f>
        <v>0</v>
      </c>
      <c r="F24" s="44">
        <f>F25</f>
        <v>1.51</v>
      </c>
      <c r="G24" s="8">
        <v>0</v>
      </c>
      <c r="H24" s="8">
        <v>0</v>
      </c>
    </row>
    <row r="25" spans="1:8" ht="30" customHeight="1">
      <c r="A25" s="35">
        <v>6413</v>
      </c>
      <c r="B25" s="36" t="s">
        <v>152</v>
      </c>
      <c r="C25" s="45">
        <v>0</v>
      </c>
      <c r="D25" s="45">
        <v>0</v>
      </c>
      <c r="E25" s="45">
        <v>0</v>
      </c>
      <c r="F25" s="45">
        <v>1.51</v>
      </c>
      <c r="G25" s="8">
        <v>0</v>
      </c>
      <c r="H25" s="8">
        <v>0</v>
      </c>
    </row>
    <row r="26" spans="1:8" s="34" customFormat="1" ht="30" customHeight="1">
      <c r="A26" s="31">
        <v>642</v>
      </c>
      <c r="B26" s="32" t="s">
        <v>147</v>
      </c>
      <c r="C26" s="44">
        <f>C27</f>
        <v>0</v>
      </c>
      <c r="D26" s="44">
        <f>D27</f>
        <v>0</v>
      </c>
      <c r="E26" s="44">
        <f>E27</f>
        <v>0</v>
      </c>
      <c r="F26" s="44">
        <f>F27</f>
        <v>0</v>
      </c>
      <c r="G26" s="8" t="e">
        <f aca="true" t="shared" si="1" ref="G26:G33">F26/C26*100</f>
        <v>#DIV/0!</v>
      </c>
      <c r="H26" s="8">
        <v>0</v>
      </c>
    </row>
    <row r="27" spans="1:8" ht="30" customHeight="1">
      <c r="A27" s="35">
        <v>6422</v>
      </c>
      <c r="B27" s="36" t="s">
        <v>153</v>
      </c>
      <c r="C27" s="45">
        <v>0</v>
      </c>
      <c r="D27" s="45">
        <v>0</v>
      </c>
      <c r="E27" s="45">
        <v>0</v>
      </c>
      <c r="F27" s="45">
        <v>0</v>
      </c>
      <c r="G27" s="8" t="e">
        <f t="shared" si="1"/>
        <v>#DIV/0!</v>
      </c>
      <c r="H27" s="8">
        <v>0</v>
      </c>
    </row>
    <row r="28" spans="1:8" s="34" customFormat="1" ht="30" customHeight="1">
      <c r="A28" s="31">
        <v>65</v>
      </c>
      <c r="B28" s="32" t="s">
        <v>148</v>
      </c>
      <c r="C28" s="44">
        <f>C29</f>
        <v>3888.57</v>
      </c>
      <c r="D28" s="44">
        <f aca="true" t="shared" si="2" ref="D28:F29">D29</f>
        <v>862.42</v>
      </c>
      <c r="E28" s="44">
        <f t="shared" si="2"/>
        <v>23787.57</v>
      </c>
      <c r="F28" s="44">
        <f t="shared" si="2"/>
        <v>16193.91</v>
      </c>
      <c r="G28" s="8">
        <f t="shared" si="1"/>
        <v>416.44897738757436</v>
      </c>
      <c r="H28" s="8">
        <f aca="true" t="shared" si="3" ref="H28:H39">F28/E28*100</f>
        <v>68.07719325681438</v>
      </c>
    </row>
    <row r="29" spans="1:8" s="38" customFormat="1" ht="30" customHeight="1">
      <c r="A29" s="31">
        <v>652</v>
      </c>
      <c r="B29" s="32" t="s">
        <v>78</v>
      </c>
      <c r="C29" s="44">
        <f>C30</f>
        <v>3888.57</v>
      </c>
      <c r="D29" s="44">
        <f t="shared" si="2"/>
        <v>862.42</v>
      </c>
      <c r="E29" s="44">
        <f t="shared" si="2"/>
        <v>23787.57</v>
      </c>
      <c r="F29" s="44">
        <f t="shared" si="2"/>
        <v>16193.91</v>
      </c>
      <c r="G29" s="8">
        <f t="shared" si="1"/>
        <v>416.44897738757436</v>
      </c>
      <c r="H29" s="8">
        <f t="shared" si="3"/>
        <v>68.07719325681438</v>
      </c>
    </row>
    <row r="30" spans="1:8" s="34" customFormat="1" ht="30" customHeight="1">
      <c r="A30" s="35">
        <v>6526</v>
      </c>
      <c r="B30" s="36" t="s">
        <v>79</v>
      </c>
      <c r="C30" s="45">
        <v>3888.57</v>
      </c>
      <c r="D30" s="45">
        <v>862.42</v>
      </c>
      <c r="E30" s="45">
        <v>23787.57</v>
      </c>
      <c r="F30" s="45">
        <v>16193.91</v>
      </c>
      <c r="G30" s="8">
        <f t="shared" si="1"/>
        <v>416.44897738757436</v>
      </c>
      <c r="H30" s="8">
        <f t="shared" si="3"/>
        <v>68.07719325681438</v>
      </c>
    </row>
    <row r="31" spans="1:8" ht="30" customHeight="1">
      <c r="A31" s="31">
        <v>66</v>
      </c>
      <c r="B31" s="32" t="s">
        <v>76</v>
      </c>
      <c r="C31" s="44">
        <f>SUM(C32,C34)</f>
        <v>17980.91</v>
      </c>
      <c r="D31" s="44">
        <f>SUM(D32,D34)</f>
        <v>11003</v>
      </c>
      <c r="E31" s="44">
        <f>SUM(E32,E34)</f>
        <v>16805.72</v>
      </c>
      <c r="F31" s="44">
        <f>SUM(F32,F34)</f>
        <v>18406.02</v>
      </c>
      <c r="G31" s="8">
        <f t="shared" si="1"/>
        <v>102.36422961907934</v>
      </c>
      <c r="H31" s="8">
        <f t="shared" si="3"/>
        <v>109.52235310358616</v>
      </c>
    </row>
    <row r="32" spans="1:8" s="34" customFormat="1" ht="30" customHeight="1">
      <c r="A32" s="31">
        <v>661</v>
      </c>
      <c r="B32" s="32" t="s">
        <v>149</v>
      </c>
      <c r="C32" s="44">
        <f>C33</f>
        <v>15910.43</v>
      </c>
      <c r="D32" s="44">
        <f>D33</f>
        <v>11003</v>
      </c>
      <c r="E32" s="44">
        <f>E33</f>
        <v>15222.72</v>
      </c>
      <c r="F32" s="44">
        <f>F33</f>
        <v>16956.02</v>
      </c>
      <c r="G32" s="8">
        <f t="shared" si="1"/>
        <v>106.571726848363</v>
      </c>
      <c r="H32" s="8">
        <f t="shared" si="3"/>
        <v>111.3862699964264</v>
      </c>
    </row>
    <row r="33" spans="1:8" ht="30" customHeight="1">
      <c r="A33" s="35">
        <v>6615</v>
      </c>
      <c r="B33" s="36" t="s">
        <v>204</v>
      </c>
      <c r="C33" s="45">
        <v>15910.43</v>
      </c>
      <c r="D33" s="45">
        <v>11003</v>
      </c>
      <c r="E33" s="45">
        <v>15222.72</v>
      </c>
      <c r="F33" s="45">
        <v>16956.02</v>
      </c>
      <c r="G33" s="8">
        <f t="shared" si="1"/>
        <v>106.571726848363</v>
      </c>
      <c r="H33" s="8">
        <f t="shared" si="3"/>
        <v>111.3862699964264</v>
      </c>
    </row>
    <row r="34" spans="1:8" s="34" customFormat="1" ht="30" customHeight="1">
      <c r="A34" s="31">
        <v>663</v>
      </c>
      <c r="B34" s="32" t="s">
        <v>77</v>
      </c>
      <c r="C34" s="44">
        <f>C35</f>
        <v>2070.48</v>
      </c>
      <c r="D34" s="44">
        <f>D35</f>
        <v>0</v>
      </c>
      <c r="E34" s="44">
        <f>E35</f>
        <v>1583</v>
      </c>
      <c r="F34" s="44">
        <f>F35</f>
        <v>1450</v>
      </c>
      <c r="G34" s="8">
        <v>0</v>
      </c>
      <c r="H34" s="8">
        <f t="shared" si="3"/>
        <v>91.5982312065698</v>
      </c>
    </row>
    <row r="35" spans="1:8" ht="30" customHeight="1">
      <c r="A35" s="35">
        <v>6631</v>
      </c>
      <c r="B35" s="36" t="s">
        <v>150</v>
      </c>
      <c r="C35" s="45">
        <v>2070.48</v>
      </c>
      <c r="D35" s="45">
        <v>0</v>
      </c>
      <c r="E35" s="45">
        <v>1583</v>
      </c>
      <c r="F35" s="45">
        <v>1450</v>
      </c>
      <c r="G35" s="8">
        <v>0</v>
      </c>
      <c r="H35" s="8">
        <f t="shared" si="3"/>
        <v>91.5982312065698</v>
      </c>
    </row>
    <row r="36" spans="1:8" ht="30" customHeight="1">
      <c r="A36" s="31">
        <v>67</v>
      </c>
      <c r="B36" s="32" t="s">
        <v>73</v>
      </c>
      <c r="C36" s="44">
        <f>C37</f>
        <v>132530.97</v>
      </c>
      <c r="D36" s="44">
        <f>D37</f>
        <v>191364.69</v>
      </c>
      <c r="E36" s="44">
        <f>E37</f>
        <v>133094.06</v>
      </c>
      <c r="F36" s="44">
        <f>F37</f>
        <v>126682.69</v>
      </c>
      <c r="G36" s="8">
        <f>F36/C36*100</f>
        <v>95.5872351949133</v>
      </c>
      <c r="H36" s="8">
        <f t="shared" si="3"/>
        <v>95.18282784370693</v>
      </c>
    </row>
    <row r="37" spans="1:8" ht="30" customHeight="1">
      <c r="A37" s="31">
        <v>671</v>
      </c>
      <c r="B37" s="32" t="s">
        <v>144</v>
      </c>
      <c r="C37" s="44">
        <f>SUM(C38:C39)</f>
        <v>132530.97</v>
      </c>
      <c r="D37" s="44">
        <f>SUM(D38:D39)</f>
        <v>191364.69</v>
      </c>
      <c r="E37" s="44">
        <f>SUM(E38:E39)</f>
        <v>133094.06</v>
      </c>
      <c r="F37" s="44">
        <f>SUM(F38:F39)</f>
        <v>126682.69</v>
      </c>
      <c r="G37" s="8">
        <f>F37/C37*100</f>
        <v>95.5872351949133</v>
      </c>
      <c r="H37" s="8">
        <f t="shared" si="3"/>
        <v>95.18282784370693</v>
      </c>
    </row>
    <row r="38" spans="1:8" ht="30" customHeight="1">
      <c r="A38" s="35">
        <v>6711</v>
      </c>
      <c r="B38" s="36" t="s">
        <v>74</v>
      </c>
      <c r="C38" s="45">
        <v>132000.08</v>
      </c>
      <c r="D38" s="45">
        <v>191034.69</v>
      </c>
      <c r="E38" s="45">
        <v>132764.06</v>
      </c>
      <c r="F38" s="45">
        <v>126682.69</v>
      </c>
      <c r="G38" s="8">
        <f>F38/C38*100</f>
        <v>95.97167668383231</v>
      </c>
      <c r="H38" s="8">
        <f t="shared" si="3"/>
        <v>95.41941546529988</v>
      </c>
    </row>
    <row r="39" spans="1:8" ht="37.5" customHeight="1">
      <c r="A39" s="35">
        <v>6712</v>
      </c>
      <c r="B39" s="58" t="s">
        <v>75</v>
      </c>
      <c r="C39" s="45">
        <v>530.89</v>
      </c>
      <c r="D39" s="45">
        <v>330</v>
      </c>
      <c r="E39" s="45">
        <v>330</v>
      </c>
      <c r="F39" s="45">
        <v>0</v>
      </c>
      <c r="G39" s="8">
        <v>0</v>
      </c>
      <c r="H39" s="8">
        <f t="shared" si="3"/>
        <v>0</v>
      </c>
    </row>
    <row r="40" spans="1:8" s="34" customFormat="1" ht="30" customHeight="1">
      <c r="A40" s="66">
        <v>7</v>
      </c>
      <c r="B40" s="62" t="s">
        <v>186</v>
      </c>
      <c r="C40" s="97">
        <f>SUM(C41,C43)</f>
        <v>0</v>
      </c>
      <c r="D40" s="97">
        <f>SUM(D41,D43)</f>
        <v>0</v>
      </c>
      <c r="E40" s="97">
        <f>SUM(E41,E43)</f>
        <v>0</v>
      </c>
      <c r="F40" s="97">
        <f>SUM(F41,F43)</f>
        <v>0</v>
      </c>
      <c r="G40" s="65">
        <v>0</v>
      </c>
      <c r="H40" s="65">
        <v>0</v>
      </c>
    </row>
    <row r="41" spans="1:8" s="34" customFormat="1" ht="30" customHeight="1">
      <c r="A41" s="57">
        <v>71</v>
      </c>
      <c r="B41" s="55" t="s">
        <v>187</v>
      </c>
      <c r="C41" s="98">
        <f>C42</f>
        <v>0</v>
      </c>
      <c r="D41" s="98">
        <f>D42</f>
        <v>0</v>
      </c>
      <c r="E41" s="98">
        <f>E42</f>
        <v>0</v>
      </c>
      <c r="F41" s="98">
        <f>F42</f>
        <v>0</v>
      </c>
      <c r="G41" s="8">
        <v>0</v>
      </c>
      <c r="H41" s="8">
        <v>0</v>
      </c>
    </row>
    <row r="42" spans="1:8" ht="30" customHeight="1">
      <c r="A42" s="56">
        <v>711</v>
      </c>
      <c r="B42" s="54" t="s">
        <v>188</v>
      </c>
      <c r="C42" s="99">
        <v>0</v>
      </c>
      <c r="D42" s="45">
        <v>0</v>
      </c>
      <c r="E42" s="45">
        <v>0</v>
      </c>
      <c r="F42" s="45">
        <v>0</v>
      </c>
      <c r="G42" s="8">
        <v>0</v>
      </c>
      <c r="H42" s="8">
        <v>0</v>
      </c>
    </row>
    <row r="43" spans="1:8" s="34" customFormat="1" ht="30" customHeight="1">
      <c r="A43" s="57">
        <v>72</v>
      </c>
      <c r="B43" s="55" t="s">
        <v>189</v>
      </c>
      <c r="C43" s="98">
        <f>SUM(C44:C46)</f>
        <v>0</v>
      </c>
      <c r="D43" s="98">
        <f>SUM(D44:D46)</f>
        <v>0</v>
      </c>
      <c r="E43" s="98">
        <f>SUM(E44:E46)</f>
        <v>0</v>
      </c>
      <c r="F43" s="98">
        <f>SUM(F44:F46)</f>
        <v>0</v>
      </c>
      <c r="G43" s="8">
        <v>0</v>
      </c>
      <c r="H43" s="8">
        <v>0</v>
      </c>
    </row>
    <row r="44" spans="1:8" ht="30" customHeight="1">
      <c r="A44" s="56">
        <v>721</v>
      </c>
      <c r="B44" s="54" t="s">
        <v>190</v>
      </c>
      <c r="C44" s="99">
        <v>0</v>
      </c>
      <c r="D44" s="45">
        <v>0</v>
      </c>
      <c r="E44" s="45">
        <v>0</v>
      </c>
      <c r="F44" s="45">
        <v>0</v>
      </c>
      <c r="G44" s="8">
        <v>0</v>
      </c>
      <c r="H44" s="8">
        <v>0</v>
      </c>
    </row>
    <row r="45" spans="1:8" ht="30" customHeight="1">
      <c r="A45" s="56">
        <v>722</v>
      </c>
      <c r="B45" s="54" t="s">
        <v>191</v>
      </c>
      <c r="C45" s="99">
        <v>0</v>
      </c>
      <c r="D45" s="45">
        <v>0</v>
      </c>
      <c r="E45" s="45">
        <v>0</v>
      </c>
      <c r="F45" s="45">
        <v>0</v>
      </c>
      <c r="G45" s="8">
        <v>0</v>
      </c>
      <c r="H45" s="8">
        <v>0</v>
      </c>
    </row>
    <row r="46" spans="1:8" ht="30" customHeight="1">
      <c r="A46" s="140">
        <v>723</v>
      </c>
      <c r="B46" s="54" t="s">
        <v>192</v>
      </c>
      <c r="C46" s="45">
        <v>0</v>
      </c>
      <c r="D46" s="45">
        <v>0</v>
      </c>
      <c r="E46" s="45">
        <v>0</v>
      </c>
      <c r="F46" s="45">
        <v>0</v>
      </c>
      <c r="G46" s="8">
        <v>0</v>
      </c>
      <c r="H46" s="8">
        <v>0</v>
      </c>
    </row>
    <row r="47" spans="1:8" s="34" customFormat="1" ht="30" customHeight="1">
      <c r="A47" s="61">
        <v>8</v>
      </c>
      <c r="B47" s="62" t="s">
        <v>193</v>
      </c>
      <c r="C47" s="96">
        <f>SUM(C48,C50,C52)</f>
        <v>0</v>
      </c>
      <c r="D47" s="96">
        <f>SUM(D48,D50,D52)</f>
        <v>0</v>
      </c>
      <c r="E47" s="96">
        <f>SUM(E48,E50,E52)</f>
        <v>0</v>
      </c>
      <c r="F47" s="96">
        <f>SUM(F48,F50,F52)</f>
        <v>0</v>
      </c>
      <c r="G47" s="65">
        <v>0</v>
      </c>
      <c r="H47" s="65">
        <v>0</v>
      </c>
    </row>
    <row r="48" spans="1:8" s="34" customFormat="1" ht="30" customHeight="1">
      <c r="A48" s="59">
        <v>81</v>
      </c>
      <c r="B48" s="55" t="s">
        <v>194</v>
      </c>
      <c r="C48" s="44">
        <f>SUM(C49:C49)</f>
        <v>0</v>
      </c>
      <c r="D48" s="44">
        <f>SUM(D49:D49)</f>
        <v>0</v>
      </c>
      <c r="E48" s="44">
        <f>SUM(E49:E49)</f>
        <v>0</v>
      </c>
      <c r="F48" s="44">
        <f>SUM(F49:F49)</f>
        <v>0</v>
      </c>
      <c r="G48" s="8">
        <v>0</v>
      </c>
      <c r="H48" s="8">
        <v>0</v>
      </c>
    </row>
    <row r="49" spans="1:8" ht="30" customHeight="1">
      <c r="A49" s="60">
        <v>818</v>
      </c>
      <c r="B49" s="54" t="s">
        <v>195</v>
      </c>
      <c r="C49" s="45">
        <v>0</v>
      </c>
      <c r="D49" s="45">
        <v>0</v>
      </c>
      <c r="E49" s="45">
        <v>0</v>
      </c>
      <c r="F49" s="45">
        <v>0</v>
      </c>
      <c r="G49" s="8">
        <v>0</v>
      </c>
      <c r="H49" s="8">
        <v>0</v>
      </c>
    </row>
    <row r="50" spans="1:8" s="34" customFormat="1" ht="30" customHeight="1">
      <c r="A50" s="59">
        <v>83</v>
      </c>
      <c r="B50" s="55" t="s">
        <v>196</v>
      </c>
      <c r="C50" s="44">
        <f>C51</f>
        <v>0</v>
      </c>
      <c r="D50" s="44">
        <f>D51</f>
        <v>0</v>
      </c>
      <c r="E50" s="44">
        <f>E51</f>
        <v>0</v>
      </c>
      <c r="F50" s="44">
        <v>0</v>
      </c>
      <c r="G50" s="8">
        <v>0</v>
      </c>
      <c r="H50" s="8">
        <v>0</v>
      </c>
    </row>
    <row r="51" spans="1:8" ht="30" customHeight="1">
      <c r="A51" s="60">
        <v>832</v>
      </c>
      <c r="B51" s="54" t="s">
        <v>197</v>
      </c>
      <c r="C51" s="45">
        <v>0</v>
      </c>
      <c r="D51" s="45">
        <v>0</v>
      </c>
      <c r="E51" s="45">
        <v>0</v>
      </c>
      <c r="F51" s="45">
        <v>0</v>
      </c>
      <c r="G51" s="8">
        <v>0</v>
      </c>
      <c r="H51" s="8">
        <v>0</v>
      </c>
    </row>
    <row r="52" spans="1:8" s="34" customFormat="1" ht="30" customHeight="1">
      <c r="A52" s="59">
        <v>84</v>
      </c>
      <c r="B52" s="55" t="s">
        <v>198</v>
      </c>
      <c r="C52" s="44">
        <f>SUM(C53:C53)</f>
        <v>0</v>
      </c>
      <c r="D52" s="44">
        <f>SUM(D53:D53)</f>
        <v>0</v>
      </c>
      <c r="E52" s="44">
        <f>SUM(E53:E53)</f>
        <v>0</v>
      </c>
      <c r="F52" s="44">
        <v>0</v>
      </c>
      <c r="G52" s="8">
        <v>0</v>
      </c>
      <c r="H52" s="8">
        <v>0</v>
      </c>
    </row>
    <row r="53" spans="1:8" ht="30" customHeight="1">
      <c r="A53" s="60">
        <v>844</v>
      </c>
      <c r="B53" s="54" t="s">
        <v>199</v>
      </c>
      <c r="C53" s="45">
        <v>0</v>
      </c>
      <c r="D53" s="45">
        <v>0</v>
      </c>
      <c r="E53" s="45">
        <v>0</v>
      </c>
      <c r="F53" s="45">
        <v>0</v>
      </c>
      <c r="G53" s="8">
        <v>0</v>
      </c>
      <c r="H53" s="8">
        <v>0</v>
      </c>
    </row>
    <row r="54" spans="1:8" ht="30" customHeight="1">
      <c r="A54" s="243" t="s">
        <v>83</v>
      </c>
      <c r="B54" s="244"/>
      <c r="C54" s="245">
        <f>SUM(C7,C40,C47)</f>
        <v>772673.58</v>
      </c>
      <c r="D54" s="245">
        <f>SUM(D7,D40,D47)</f>
        <v>791290.24</v>
      </c>
      <c r="E54" s="245">
        <f>SUM(E7,E40,E47)</f>
        <v>774500.3899999999</v>
      </c>
      <c r="F54" s="245">
        <f>SUM(F7,F40,F47)</f>
        <v>799423.78</v>
      </c>
      <c r="G54" s="246">
        <f>F54/C54*100</f>
        <v>103.46203114645127</v>
      </c>
      <c r="H54" s="246">
        <f>F54/E54*100</f>
        <v>103.21799579726489</v>
      </c>
    </row>
    <row r="55" spans="1:8" ht="40.5" customHeight="1">
      <c r="A55" s="170" t="s">
        <v>84</v>
      </c>
      <c r="B55" s="27" t="s">
        <v>69</v>
      </c>
      <c r="C55" s="158" t="s">
        <v>338</v>
      </c>
      <c r="D55" s="105" t="s">
        <v>284</v>
      </c>
      <c r="E55" s="105" t="s">
        <v>287</v>
      </c>
      <c r="F55" s="158" t="s">
        <v>339</v>
      </c>
      <c r="G55" s="105" t="s">
        <v>70</v>
      </c>
      <c r="H55" s="105" t="s">
        <v>70</v>
      </c>
    </row>
    <row r="56" spans="1:8" s="43" customFormat="1" ht="14.25" customHeight="1">
      <c r="A56" s="271">
        <v>1</v>
      </c>
      <c r="B56" s="272"/>
      <c r="C56" s="29">
        <v>5</v>
      </c>
      <c r="D56" s="29">
        <v>3</v>
      </c>
      <c r="E56" s="29">
        <v>4</v>
      </c>
      <c r="F56" s="29">
        <v>5</v>
      </c>
      <c r="G56" s="29" t="s">
        <v>71</v>
      </c>
      <c r="H56" s="51" t="s">
        <v>72</v>
      </c>
    </row>
    <row r="57" spans="1:8" s="104" customFormat="1" ht="44.25" customHeight="1">
      <c r="A57" s="67">
        <v>3</v>
      </c>
      <c r="B57" s="69" t="s">
        <v>156</v>
      </c>
      <c r="C57" s="63">
        <f>SUM(C58,C70,C77,C80,C110,C113,C118,C121)</f>
        <v>766794.9200000002</v>
      </c>
      <c r="D57" s="63">
        <f>SUM(D58,D70,D77,D80,D110,D113,D118,D121)</f>
        <v>785253.17</v>
      </c>
      <c r="E57" s="63">
        <f>SUM(E58,E70,E77,E80,E110,E113,E118,E121)</f>
        <v>772381.2400000001</v>
      </c>
      <c r="F57" s="63">
        <f>SUM(F58,F70,F77,F80,F110,F113,F118,F121)</f>
        <v>802208.0999999999</v>
      </c>
      <c r="G57" s="64">
        <f>F57/C57*100</f>
        <v>104.61833784709992</v>
      </c>
      <c r="H57" s="65">
        <f aca="true" t="shared" si="4" ref="H57:H62">F57/E57*100</f>
        <v>103.8616758739505</v>
      </c>
    </row>
    <row r="58" spans="1:8" s="43" customFormat="1" ht="27.75" customHeight="1">
      <c r="A58" s="31">
        <v>31</v>
      </c>
      <c r="B58" s="49" t="s">
        <v>85</v>
      </c>
      <c r="C58" s="33">
        <f>SUM(C59,C64,C66)</f>
        <v>599854.92</v>
      </c>
      <c r="D58" s="33">
        <f>SUM(D59,D64,D66)</f>
        <v>576049.9099999999</v>
      </c>
      <c r="E58" s="33">
        <f>SUM(E59,E64,E66)</f>
        <v>578919.11</v>
      </c>
      <c r="F58" s="33">
        <f>SUM(F59,F64,F66)</f>
        <v>630804.6499999999</v>
      </c>
      <c r="G58" s="7">
        <f>F58/C58*100</f>
        <v>105.15953590911613</v>
      </c>
      <c r="H58" s="8">
        <f t="shared" si="4"/>
        <v>108.96248527708818</v>
      </c>
    </row>
    <row r="59" spans="1:8" s="43" customFormat="1" ht="24.75" customHeight="1">
      <c r="A59" s="31">
        <v>311</v>
      </c>
      <c r="B59" s="49" t="s">
        <v>86</v>
      </c>
      <c r="C59" s="33">
        <f>SUM(C60:C63)</f>
        <v>494250.36000000004</v>
      </c>
      <c r="D59" s="33">
        <f>SUM(D60:D63)</f>
        <v>477938.29</v>
      </c>
      <c r="E59" s="33">
        <f>SUM(E60:E63)</f>
        <v>479886.12</v>
      </c>
      <c r="F59" s="33">
        <f>SUM(F60:F63)</f>
        <v>521153.14999999997</v>
      </c>
      <c r="G59" s="7">
        <f>F59/C59*100</f>
        <v>105.4431503094909</v>
      </c>
      <c r="H59" s="8">
        <f t="shared" si="4"/>
        <v>108.59933810963318</v>
      </c>
    </row>
    <row r="60" spans="1:8" s="43" customFormat="1" ht="20.25" customHeight="1">
      <c r="A60" s="35">
        <v>3111</v>
      </c>
      <c r="B60" s="36" t="s">
        <v>87</v>
      </c>
      <c r="C60" s="37">
        <v>466654.52</v>
      </c>
      <c r="D60" s="37">
        <v>454575.13</v>
      </c>
      <c r="E60" s="37">
        <v>456522.96</v>
      </c>
      <c r="F60" s="37">
        <v>508639.98</v>
      </c>
      <c r="G60" s="7">
        <f>F60/C60*100</f>
        <v>108.99711846785496</v>
      </c>
      <c r="H60" s="8">
        <f t="shared" si="4"/>
        <v>111.41607861300118</v>
      </c>
    </row>
    <row r="61" spans="1:8" s="43" customFormat="1" ht="20.25" customHeight="1">
      <c r="A61" s="35">
        <v>3111</v>
      </c>
      <c r="B61" s="36" t="s">
        <v>210</v>
      </c>
      <c r="C61" s="37">
        <v>13001.5</v>
      </c>
      <c r="D61" s="37">
        <v>8763.16</v>
      </c>
      <c r="E61" s="37">
        <v>8763.16</v>
      </c>
      <c r="F61" s="37">
        <v>0</v>
      </c>
      <c r="G61" s="7"/>
      <c r="H61" s="8">
        <f t="shared" si="4"/>
        <v>0</v>
      </c>
    </row>
    <row r="62" spans="1:8" s="43" customFormat="1" ht="20.25" customHeight="1">
      <c r="A62" s="35">
        <v>3113</v>
      </c>
      <c r="B62" s="36" t="s">
        <v>130</v>
      </c>
      <c r="C62" s="37">
        <v>14594.34</v>
      </c>
      <c r="D62" s="37">
        <v>14600</v>
      </c>
      <c r="E62" s="37">
        <v>14600</v>
      </c>
      <c r="F62" s="37">
        <v>12513.17</v>
      </c>
      <c r="G62" s="7">
        <f>F62/C62*100</f>
        <v>85.73988272165785</v>
      </c>
      <c r="H62" s="8">
        <f t="shared" si="4"/>
        <v>85.70664383561643</v>
      </c>
    </row>
    <row r="63" spans="1:8" s="43" customFormat="1" ht="20.25" customHeight="1">
      <c r="A63" s="35">
        <v>3114</v>
      </c>
      <c r="B63" s="36" t="s">
        <v>131</v>
      </c>
      <c r="C63" s="37">
        <v>0</v>
      </c>
      <c r="D63" s="37">
        <v>0</v>
      </c>
      <c r="E63" s="37">
        <v>0</v>
      </c>
      <c r="F63" s="37">
        <v>0</v>
      </c>
      <c r="G63" s="7">
        <v>0</v>
      </c>
      <c r="H63" s="8">
        <v>0</v>
      </c>
    </row>
    <row r="64" spans="1:8" s="46" customFormat="1" ht="20.25" customHeight="1">
      <c r="A64" s="31">
        <v>312</v>
      </c>
      <c r="B64" s="49" t="s">
        <v>88</v>
      </c>
      <c r="C64" s="33">
        <f>SUM(C65)</f>
        <v>24086.74</v>
      </c>
      <c r="D64" s="33">
        <f>SUM(D65)</f>
        <v>18581.19</v>
      </c>
      <c r="E64" s="33">
        <f>SUM(E65)</f>
        <v>19181.19</v>
      </c>
      <c r="F64" s="33">
        <f>SUM(F65)</f>
        <v>23936.63</v>
      </c>
      <c r="G64" s="7">
        <f>F64/C64*100</f>
        <v>99.37679403688502</v>
      </c>
      <c r="H64" s="8">
        <f aca="true" t="shared" si="5" ref="H64:H83">F64/E64*100</f>
        <v>124.79220528027722</v>
      </c>
    </row>
    <row r="65" spans="1:8" s="46" customFormat="1" ht="21" customHeight="1">
      <c r="A65" s="35" t="s">
        <v>5</v>
      </c>
      <c r="B65" s="50" t="s">
        <v>88</v>
      </c>
      <c r="C65" s="37">
        <v>24086.74</v>
      </c>
      <c r="D65" s="37">
        <v>18581.19</v>
      </c>
      <c r="E65" s="37">
        <v>19181.19</v>
      </c>
      <c r="F65" s="37">
        <v>23936.63</v>
      </c>
      <c r="G65" s="7">
        <f>F65/C65*100</f>
        <v>99.37679403688502</v>
      </c>
      <c r="H65" s="8">
        <f t="shared" si="5"/>
        <v>124.79220528027722</v>
      </c>
    </row>
    <row r="66" spans="1:8" ht="30" customHeight="1">
      <c r="A66" s="31">
        <v>313</v>
      </c>
      <c r="B66" s="49" t="s">
        <v>89</v>
      </c>
      <c r="C66" s="33">
        <f>SUM(C67:C69)</f>
        <v>81517.81999999999</v>
      </c>
      <c r="D66" s="33">
        <f>SUM(D67:D69)</f>
        <v>79530.43</v>
      </c>
      <c r="E66" s="33">
        <f>SUM(E67:E69)</f>
        <v>79851.8</v>
      </c>
      <c r="F66" s="33">
        <f>SUM(F67:F69)</f>
        <v>85714.87</v>
      </c>
      <c r="G66" s="7">
        <f>F66/C66*100</f>
        <v>105.14862885194918</v>
      </c>
      <c r="H66" s="8">
        <f t="shared" si="5"/>
        <v>107.34243936893093</v>
      </c>
    </row>
    <row r="67" spans="1:8" ht="25.5" customHeight="1">
      <c r="A67" s="35">
        <v>3132</v>
      </c>
      <c r="B67" s="50" t="s">
        <v>90</v>
      </c>
      <c r="C67" s="37">
        <v>79350.01</v>
      </c>
      <c r="D67" s="37">
        <v>78120.65</v>
      </c>
      <c r="E67" s="37">
        <v>78442.02</v>
      </c>
      <c r="F67" s="37">
        <v>85714.87</v>
      </c>
      <c r="G67" s="7">
        <f>F67/C67*100</f>
        <v>108.0212466261819</v>
      </c>
      <c r="H67" s="8">
        <f t="shared" si="5"/>
        <v>109.27162508053718</v>
      </c>
    </row>
    <row r="68" spans="1:8" ht="30" customHeight="1">
      <c r="A68" s="35">
        <v>3132</v>
      </c>
      <c r="B68" s="50" t="s">
        <v>211</v>
      </c>
      <c r="C68" s="37">
        <v>1946.37</v>
      </c>
      <c r="D68" s="37">
        <v>1260.73</v>
      </c>
      <c r="E68" s="37">
        <v>1260.73</v>
      </c>
      <c r="F68" s="37">
        <v>0</v>
      </c>
      <c r="G68" s="7">
        <v>0</v>
      </c>
      <c r="H68" s="8">
        <f t="shared" si="5"/>
        <v>0</v>
      </c>
    </row>
    <row r="69" spans="1:8" ht="30" customHeight="1">
      <c r="A69" s="35">
        <v>3133</v>
      </c>
      <c r="B69" s="50" t="s">
        <v>212</v>
      </c>
      <c r="C69" s="37">
        <v>221.44</v>
      </c>
      <c r="D69" s="37">
        <v>149.05</v>
      </c>
      <c r="E69" s="37">
        <v>149.05</v>
      </c>
      <c r="F69" s="37">
        <v>0</v>
      </c>
      <c r="G69" s="7">
        <v>0</v>
      </c>
      <c r="H69" s="8">
        <f t="shared" si="5"/>
        <v>0</v>
      </c>
    </row>
    <row r="70" spans="1:8" ht="30" customHeight="1">
      <c r="A70" s="31">
        <v>32</v>
      </c>
      <c r="B70" s="49" t="s">
        <v>91</v>
      </c>
      <c r="C70" s="33">
        <f>SUM(C71,C73)</f>
        <v>9786.77</v>
      </c>
      <c r="D70" s="33">
        <f>SUM(D71,D73)</f>
        <v>6047.25</v>
      </c>
      <c r="E70" s="33">
        <f>SUM(E71,E73)</f>
        <v>5915.77</v>
      </c>
      <c r="F70" s="33">
        <f>SUM(F71,F73)</f>
        <v>1664.43</v>
      </c>
      <c r="G70" s="7">
        <f aca="true" t="shared" si="6" ref="G70:G75">F70/C70*100</f>
        <v>17.006938959431967</v>
      </c>
      <c r="H70" s="8">
        <f t="shared" si="5"/>
        <v>28.1354751790553</v>
      </c>
    </row>
    <row r="71" spans="1:8" ht="30" customHeight="1">
      <c r="A71" s="31">
        <v>323</v>
      </c>
      <c r="B71" s="49" t="s">
        <v>102</v>
      </c>
      <c r="C71" s="33">
        <f>C72</f>
        <v>1177.91</v>
      </c>
      <c r="D71" s="33">
        <f>D72</f>
        <v>0</v>
      </c>
      <c r="E71" s="33">
        <f>E72</f>
        <v>0</v>
      </c>
      <c r="F71" s="33">
        <f>F72</f>
        <v>0</v>
      </c>
      <c r="G71" s="7">
        <f t="shared" si="6"/>
        <v>0</v>
      </c>
      <c r="H71" s="8" t="e">
        <f t="shared" si="5"/>
        <v>#DIV/0!</v>
      </c>
    </row>
    <row r="72" spans="1:8" ht="30" customHeight="1">
      <c r="A72" s="35">
        <v>3236</v>
      </c>
      <c r="B72" s="50" t="s">
        <v>266</v>
      </c>
      <c r="C72" s="37">
        <v>1177.91</v>
      </c>
      <c r="D72" s="37">
        <v>0</v>
      </c>
      <c r="E72" s="37">
        <v>0</v>
      </c>
      <c r="F72" s="37">
        <v>0</v>
      </c>
      <c r="G72" s="7">
        <f t="shared" si="6"/>
        <v>0</v>
      </c>
      <c r="H72" s="8" t="e">
        <f t="shared" si="5"/>
        <v>#DIV/0!</v>
      </c>
    </row>
    <row r="73" spans="1:8" ht="30" customHeight="1">
      <c r="A73" s="31">
        <v>329</v>
      </c>
      <c r="B73" s="49" t="s">
        <v>111</v>
      </c>
      <c r="C73" s="33">
        <f>SUM(C74:C76)</f>
        <v>8608.86</v>
      </c>
      <c r="D73" s="33">
        <f>SUM(D74:D76)</f>
        <v>6047.25</v>
      </c>
      <c r="E73" s="33">
        <f>SUM(E74:E76)</f>
        <v>5915.77</v>
      </c>
      <c r="F73" s="33">
        <f>SUM(F74:F76)</f>
        <v>1664.43</v>
      </c>
      <c r="G73" s="7">
        <f t="shared" si="6"/>
        <v>19.33391877670214</v>
      </c>
      <c r="H73" s="8">
        <f t="shared" si="5"/>
        <v>28.1354751790553</v>
      </c>
    </row>
    <row r="74" spans="1:8" ht="30" customHeight="1">
      <c r="A74" s="35">
        <v>3295</v>
      </c>
      <c r="B74" s="50" t="s">
        <v>269</v>
      </c>
      <c r="C74" s="37">
        <v>1481.52</v>
      </c>
      <c r="D74" s="37">
        <v>1839.94</v>
      </c>
      <c r="E74" s="37">
        <v>1708.46</v>
      </c>
      <c r="F74" s="37">
        <v>1664.43</v>
      </c>
      <c r="G74" s="7">
        <f t="shared" si="6"/>
        <v>112.34610400129597</v>
      </c>
      <c r="H74" s="8">
        <f t="shared" si="5"/>
        <v>97.42282523442164</v>
      </c>
    </row>
    <row r="75" spans="1:8" ht="30" customHeight="1">
      <c r="A75" s="35">
        <v>3295</v>
      </c>
      <c r="B75" s="50" t="s">
        <v>267</v>
      </c>
      <c r="C75" s="37">
        <v>1705.49</v>
      </c>
      <c r="D75" s="37">
        <v>500</v>
      </c>
      <c r="E75" s="37">
        <v>500</v>
      </c>
      <c r="F75" s="37">
        <v>0</v>
      </c>
      <c r="G75" s="7">
        <f t="shared" si="6"/>
        <v>0</v>
      </c>
      <c r="H75" s="8">
        <f t="shared" si="5"/>
        <v>0</v>
      </c>
    </row>
    <row r="76" spans="1:8" ht="30" customHeight="1">
      <c r="A76" s="35">
        <v>3296</v>
      </c>
      <c r="B76" s="50" t="s">
        <v>268</v>
      </c>
      <c r="C76" s="37">
        <v>5421.85</v>
      </c>
      <c r="D76" s="37">
        <v>3707.31</v>
      </c>
      <c r="E76" s="37">
        <v>3707.31</v>
      </c>
      <c r="F76" s="37">
        <v>0</v>
      </c>
      <c r="G76" s="7">
        <v>0</v>
      </c>
      <c r="H76" s="8">
        <f t="shared" si="5"/>
        <v>0</v>
      </c>
    </row>
    <row r="77" spans="1:8" ht="30" customHeight="1">
      <c r="A77" s="31">
        <v>34</v>
      </c>
      <c r="B77" s="49" t="s">
        <v>116</v>
      </c>
      <c r="C77" s="33">
        <f>C78</f>
        <v>6032.7</v>
      </c>
      <c r="D77" s="33">
        <f aca="true" t="shared" si="7" ref="D77:F78">D78</f>
        <v>4370.3</v>
      </c>
      <c r="E77" s="33">
        <f t="shared" si="7"/>
        <v>4370.3</v>
      </c>
      <c r="F77" s="33">
        <f t="shared" si="7"/>
        <v>0</v>
      </c>
      <c r="G77" s="7">
        <f>F77/C77*100</f>
        <v>0</v>
      </c>
      <c r="H77" s="8">
        <f t="shared" si="5"/>
        <v>0</v>
      </c>
    </row>
    <row r="78" spans="1:8" ht="30" customHeight="1">
      <c r="A78" s="31">
        <v>343</v>
      </c>
      <c r="B78" s="49" t="s">
        <v>117</v>
      </c>
      <c r="C78" s="33">
        <f>C79</f>
        <v>6032.7</v>
      </c>
      <c r="D78" s="33">
        <f t="shared" si="7"/>
        <v>4370.3</v>
      </c>
      <c r="E78" s="33">
        <f t="shared" si="7"/>
        <v>4370.3</v>
      </c>
      <c r="F78" s="33">
        <f t="shared" si="7"/>
        <v>0</v>
      </c>
      <c r="G78" s="7">
        <f>F78/C78*100</f>
        <v>0</v>
      </c>
      <c r="H78" s="8">
        <f t="shared" si="5"/>
        <v>0</v>
      </c>
    </row>
    <row r="79" spans="1:8" ht="30" customHeight="1">
      <c r="A79" s="35">
        <v>3433</v>
      </c>
      <c r="B79" s="50" t="s">
        <v>213</v>
      </c>
      <c r="C79" s="37">
        <v>6032.7</v>
      </c>
      <c r="D79" s="37">
        <v>4370.3</v>
      </c>
      <c r="E79" s="37">
        <v>4370.3</v>
      </c>
      <c r="F79" s="37">
        <v>0</v>
      </c>
      <c r="G79" s="7">
        <v>0</v>
      </c>
      <c r="H79" s="8">
        <f t="shared" si="5"/>
        <v>0</v>
      </c>
    </row>
    <row r="80" spans="1:8" ht="30" customHeight="1">
      <c r="A80" s="31">
        <v>32</v>
      </c>
      <c r="B80" s="49" t="s">
        <v>91</v>
      </c>
      <c r="C80" s="33">
        <f>SUM(C81,C86,C92,C101,C103)</f>
        <v>150430.68000000002</v>
      </c>
      <c r="D80" s="33">
        <f>SUM(D81,D86,D92,D101,D103)</f>
        <v>198400.8</v>
      </c>
      <c r="E80" s="33">
        <f>SUM(E81,E86,E92,E101,E103)</f>
        <v>181863.09</v>
      </c>
      <c r="F80" s="33">
        <f>SUM(F81,F86,F92,F101,F103)</f>
        <v>168400.31999999998</v>
      </c>
      <c r="G80" s="7">
        <f aca="true" t="shared" si="8" ref="G80:G100">F80/C80*100</f>
        <v>111.94546218896302</v>
      </c>
      <c r="H80" s="8">
        <f t="shared" si="5"/>
        <v>92.59730492866913</v>
      </c>
    </row>
    <row r="81" spans="1:8" ht="30" customHeight="1">
      <c r="A81" s="31">
        <v>321</v>
      </c>
      <c r="B81" s="49" t="s">
        <v>92</v>
      </c>
      <c r="C81" s="33">
        <f>SUM(C82:C85)</f>
        <v>55111.16</v>
      </c>
      <c r="D81" s="33">
        <f>SUM(D82:D85)</f>
        <v>60346.04</v>
      </c>
      <c r="E81" s="33">
        <f>SUM(E82:E85)</f>
        <v>63928.65</v>
      </c>
      <c r="F81" s="33">
        <f>SUM(F82:F85)</f>
        <v>55419.85</v>
      </c>
      <c r="G81" s="7">
        <f t="shared" si="8"/>
        <v>100.5601224869881</v>
      </c>
      <c r="H81" s="8">
        <f t="shared" si="5"/>
        <v>86.69016160985723</v>
      </c>
    </row>
    <row r="82" spans="1:8" ht="30" customHeight="1">
      <c r="A82" s="35" t="s">
        <v>9</v>
      </c>
      <c r="B82" s="50" t="s">
        <v>93</v>
      </c>
      <c r="C82" s="37">
        <v>5915.8</v>
      </c>
      <c r="D82" s="37">
        <v>2389.01</v>
      </c>
      <c r="E82" s="37">
        <v>15017.29</v>
      </c>
      <c r="F82" s="37">
        <v>7759.07</v>
      </c>
      <c r="G82" s="7">
        <f t="shared" si="8"/>
        <v>131.15842320565264</v>
      </c>
      <c r="H82" s="8">
        <f t="shared" si="5"/>
        <v>51.66757783861136</v>
      </c>
    </row>
    <row r="83" spans="1:8" ht="30" customHeight="1">
      <c r="A83" s="35" t="s">
        <v>8</v>
      </c>
      <c r="B83" s="50" t="s">
        <v>94</v>
      </c>
      <c r="C83" s="37">
        <v>48654.65</v>
      </c>
      <c r="D83" s="37">
        <v>57200.52</v>
      </c>
      <c r="E83" s="37">
        <v>48269.01</v>
      </c>
      <c r="F83" s="37">
        <v>46986.9</v>
      </c>
      <c r="G83" s="7">
        <f t="shared" si="8"/>
        <v>96.57227007079487</v>
      </c>
      <c r="H83" s="8">
        <f t="shared" si="5"/>
        <v>97.34382370800644</v>
      </c>
    </row>
    <row r="84" spans="1:8" ht="30" customHeight="1">
      <c r="A84" s="35">
        <v>3213</v>
      </c>
      <c r="B84" s="50" t="s">
        <v>95</v>
      </c>
      <c r="C84" s="37">
        <v>143.34</v>
      </c>
      <c r="D84" s="37">
        <v>159.26</v>
      </c>
      <c r="E84" s="37">
        <v>262.72</v>
      </c>
      <c r="F84" s="37">
        <v>260</v>
      </c>
      <c r="G84" s="7">
        <f t="shared" si="8"/>
        <v>181.38691223664014</v>
      </c>
      <c r="H84" s="8">
        <v>0</v>
      </c>
    </row>
    <row r="85" spans="1:8" ht="30" customHeight="1">
      <c r="A85" s="35">
        <v>3214</v>
      </c>
      <c r="B85" s="50" t="s">
        <v>205</v>
      </c>
      <c r="C85" s="37">
        <v>397.37</v>
      </c>
      <c r="D85" s="37">
        <v>597.25</v>
      </c>
      <c r="E85" s="37">
        <v>379.63</v>
      </c>
      <c r="F85" s="37">
        <v>413.88</v>
      </c>
      <c r="G85" s="7">
        <f t="shared" si="8"/>
        <v>104.15481792787577</v>
      </c>
      <c r="H85" s="8">
        <f aca="true" t="shared" si="9" ref="H85:H100">F85/E85*100</f>
        <v>109.02194241761715</v>
      </c>
    </row>
    <row r="86" spans="1:8" ht="30" customHeight="1">
      <c r="A86" s="31">
        <v>322</v>
      </c>
      <c r="B86" s="49" t="s">
        <v>96</v>
      </c>
      <c r="C86" s="33">
        <f>SUM(C87:C91)</f>
        <v>28593.829999999998</v>
      </c>
      <c r="D86" s="33">
        <f>SUM(D87:D91)</f>
        <v>114675.12000000001</v>
      </c>
      <c r="E86" s="33">
        <f>SUM(E87:E91)</f>
        <v>63164.31</v>
      </c>
      <c r="F86" s="33">
        <f>SUM(F87:F91)</f>
        <v>59781.729999999996</v>
      </c>
      <c r="G86" s="7">
        <f t="shared" si="8"/>
        <v>209.07213199490937</v>
      </c>
      <c r="H86" s="8">
        <f t="shared" si="9"/>
        <v>94.64479228855663</v>
      </c>
    </row>
    <row r="87" spans="1:8" ht="30" customHeight="1">
      <c r="A87" s="35" t="s">
        <v>45</v>
      </c>
      <c r="B87" s="50" t="s">
        <v>97</v>
      </c>
      <c r="C87" s="37">
        <v>4507</v>
      </c>
      <c r="D87" s="37">
        <v>3172.07</v>
      </c>
      <c r="E87" s="37">
        <v>5595.98</v>
      </c>
      <c r="F87" s="37">
        <v>5593.04</v>
      </c>
      <c r="G87" s="7">
        <f t="shared" si="8"/>
        <v>124.09673840692257</v>
      </c>
      <c r="H87" s="8">
        <f t="shared" si="9"/>
        <v>99.94746228542634</v>
      </c>
    </row>
    <row r="88" spans="1:8" ht="30" customHeight="1">
      <c r="A88" s="35" t="s">
        <v>42</v>
      </c>
      <c r="B88" s="50" t="s">
        <v>98</v>
      </c>
      <c r="C88" s="37">
        <v>22889.98</v>
      </c>
      <c r="D88" s="37">
        <v>110574</v>
      </c>
      <c r="E88" s="37">
        <v>56322</v>
      </c>
      <c r="F88" s="37">
        <v>53181.2</v>
      </c>
      <c r="G88" s="7">
        <f t="shared" si="8"/>
        <v>232.33397320574326</v>
      </c>
      <c r="H88" s="8">
        <f t="shared" si="9"/>
        <v>94.42349348389615</v>
      </c>
    </row>
    <row r="89" spans="1:8" ht="30" customHeight="1">
      <c r="A89" s="35" t="s">
        <v>47</v>
      </c>
      <c r="B89" s="50" t="s">
        <v>99</v>
      </c>
      <c r="C89" s="37">
        <v>672.07</v>
      </c>
      <c r="D89" s="37">
        <v>464.53</v>
      </c>
      <c r="E89" s="37">
        <v>980.89</v>
      </c>
      <c r="F89" s="37">
        <v>980.89</v>
      </c>
      <c r="G89" s="7">
        <f t="shared" si="8"/>
        <v>145.95057062508369</v>
      </c>
      <c r="H89" s="8">
        <f t="shared" si="9"/>
        <v>100</v>
      </c>
    </row>
    <row r="90" spans="1:8" ht="30" customHeight="1">
      <c r="A90" s="35">
        <v>3225</v>
      </c>
      <c r="B90" s="50" t="s">
        <v>100</v>
      </c>
      <c r="C90" s="37">
        <v>372.41</v>
      </c>
      <c r="D90" s="37">
        <v>331.8</v>
      </c>
      <c r="E90" s="37">
        <v>199.08</v>
      </c>
      <c r="F90" s="37">
        <v>26.6</v>
      </c>
      <c r="G90" s="7">
        <f t="shared" si="8"/>
        <v>7.142665341961816</v>
      </c>
      <c r="H90" s="8">
        <f t="shared" si="9"/>
        <v>13.361462728551334</v>
      </c>
    </row>
    <row r="91" spans="1:8" ht="30" customHeight="1">
      <c r="A91" s="35">
        <v>3227</v>
      </c>
      <c r="B91" s="50" t="s">
        <v>101</v>
      </c>
      <c r="C91" s="37">
        <v>152.37</v>
      </c>
      <c r="D91" s="37">
        <v>132.72</v>
      </c>
      <c r="E91" s="37">
        <v>66.36</v>
      </c>
      <c r="F91" s="37">
        <v>0</v>
      </c>
      <c r="G91" s="7">
        <f t="shared" si="8"/>
        <v>0</v>
      </c>
      <c r="H91" s="8">
        <f t="shared" si="9"/>
        <v>0</v>
      </c>
    </row>
    <row r="92" spans="1:8" ht="30" customHeight="1">
      <c r="A92" s="31">
        <v>323</v>
      </c>
      <c r="B92" s="49" t="s">
        <v>102</v>
      </c>
      <c r="C92" s="33">
        <f>SUM(C93:C100)</f>
        <v>60671.15000000001</v>
      </c>
      <c r="D92" s="33">
        <f>SUM(D93:D100)</f>
        <v>19266.87</v>
      </c>
      <c r="E92" s="33">
        <f>SUM(E93:E100)</f>
        <v>35786.92</v>
      </c>
      <c r="F92" s="33">
        <f>SUM(F93:F100)</f>
        <v>35297.72</v>
      </c>
      <c r="G92" s="7">
        <f t="shared" si="8"/>
        <v>58.17875547109293</v>
      </c>
      <c r="H92" s="8">
        <f t="shared" si="9"/>
        <v>98.63302010902308</v>
      </c>
    </row>
    <row r="93" spans="1:8" ht="30" customHeight="1">
      <c r="A93" s="35" t="s">
        <v>51</v>
      </c>
      <c r="B93" s="50" t="s">
        <v>103</v>
      </c>
      <c r="C93" s="37">
        <v>1833.97</v>
      </c>
      <c r="D93" s="37">
        <v>1858.12</v>
      </c>
      <c r="E93" s="37">
        <v>1691.76</v>
      </c>
      <c r="F93" s="37">
        <v>1695.84</v>
      </c>
      <c r="G93" s="7">
        <f t="shared" si="8"/>
        <v>92.46825193432825</v>
      </c>
      <c r="H93" s="8">
        <f t="shared" si="9"/>
        <v>100.24116896013619</v>
      </c>
    </row>
    <row r="94" spans="1:8" ht="30" customHeight="1">
      <c r="A94" s="35" t="s">
        <v>20</v>
      </c>
      <c r="B94" s="50" t="s">
        <v>104</v>
      </c>
      <c r="C94" s="37">
        <v>37595.91</v>
      </c>
      <c r="D94" s="37">
        <v>2256.28</v>
      </c>
      <c r="E94" s="37">
        <v>2373.11</v>
      </c>
      <c r="F94" s="37">
        <v>2373.11</v>
      </c>
      <c r="G94" s="7">
        <f t="shared" si="8"/>
        <v>6.312149380078844</v>
      </c>
      <c r="H94" s="8">
        <f t="shared" si="9"/>
        <v>100</v>
      </c>
    </row>
    <row r="95" spans="1:8" ht="30" customHeight="1">
      <c r="A95" s="35">
        <v>3233</v>
      </c>
      <c r="B95" s="50" t="s">
        <v>139</v>
      </c>
      <c r="C95" s="37">
        <v>487.51</v>
      </c>
      <c r="D95" s="37">
        <v>265.44</v>
      </c>
      <c r="E95" s="37">
        <v>1244.56</v>
      </c>
      <c r="F95" s="37">
        <v>659.13</v>
      </c>
      <c r="G95" s="7">
        <f t="shared" si="8"/>
        <v>135.2033804434781</v>
      </c>
      <c r="H95" s="8">
        <f t="shared" si="9"/>
        <v>52.96088577489233</v>
      </c>
    </row>
    <row r="96" spans="1:8" ht="30" customHeight="1">
      <c r="A96" s="35" t="s">
        <v>40</v>
      </c>
      <c r="B96" s="50" t="s">
        <v>105</v>
      </c>
      <c r="C96" s="37">
        <v>2720.82</v>
      </c>
      <c r="D96" s="37">
        <v>4247.13</v>
      </c>
      <c r="E96" s="37">
        <v>3568.87</v>
      </c>
      <c r="F96" s="37">
        <v>3459.48</v>
      </c>
      <c r="G96" s="7">
        <f t="shared" si="8"/>
        <v>127.14843319293448</v>
      </c>
      <c r="H96" s="8">
        <f t="shared" si="9"/>
        <v>96.93488415100579</v>
      </c>
    </row>
    <row r="97" spans="1:8" ht="30" customHeight="1">
      <c r="A97" s="35">
        <v>3236</v>
      </c>
      <c r="B97" s="50" t="s">
        <v>106</v>
      </c>
      <c r="C97" s="37">
        <v>1592.67</v>
      </c>
      <c r="D97" s="37">
        <v>1592.67</v>
      </c>
      <c r="E97" s="37">
        <v>1592.7</v>
      </c>
      <c r="F97" s="37">
        <v>1260.89</v>
      </c>
      <c r="G97" s="7">
        <f t="shared" si="8"/>
        <v>79.16831484237161</v>
      </c>
      <c r="H97" s="8">
        <f t="shared" si="9"/>
        <v>79.16682363282477</v>
      </c>
    </row>
    <row r="98" spans="1:8" ht="30" customHeight="1">
      <c r="A98" s="35">
        <v>3237</v>
      </c>
      <c r="B98" s="50" t="s">
        <v>107</v>
      </c>
      <c r="C98" s="37">
        <v>6354.76</v>
      </c>
      <c r="D98" s="37">
        <v>5269.09</v>
      </c>
      <c r="E98" s="37">
        <v>6200</v>
      </c>
      <c r="F98" s="37">
        <v>6120.28</v>
      </c>
      <c r="G98" s="7">
        <f t="shared" si="8"/>
        <v>96.31016749649082</v>
      </c>
      <c r="H98" s="8">
        <f t="shared" si="9"/>
        <v>98.7141935483871</v>
      </c>
    </row>
    <row r="99" spans="1:8" ht="30" customHeight="1">
      <c r="A99" s="35" t="s">
        <v>26</v>
      </c>
      <c r="B99" s="50" t="s">
        <v>108</v>
      </c>
      <c r="C99" s="37">
        <v>2203.3</v>
      </c>
      <c r="D99" s="37">
        <v>1791.75</v>
      </c>
      <c r="E99" s="37">
        <v>2555.66</v>
      </c>
      <c r="F99" s="37">
        <v>2451.72</v>
      </c>
      <c r="G99" s="7">
        <f t="shared" si="8"/>
        <v>111.27490582308354</v>
      </c>
      <c r="H99" s="8">
        <f t="shared" si="9"/>
        <v>95.93294882730879</v>
      </c>
    </row>
    <row r="100" spans="1:8" ht="30" customHeight="1">
      <c r="A100" s="35" t="s">
        <v>18</v>
      </c>
      <c r="B100" s="50" t="s">
        <v>109</v>
      </c>
      <c r="C100" s="37">
        <v>7882.21</v>
      </c>
      <c r="D100" s="37">
        <v>1986.39</v>
      </c>
      <c r="E100" s="37">
        <v>16560.26</v>
      </c>
      <c r="F100" s="37">
        <v>17277.27</v>
      </c>
      <c r="G100" s="7">
        <f t="shared" si="8"/>
        <v>219.19322119050366</v>
      </c>
      <c r="H100" s="8">
        <f t="shared" si="9"/>
        <v>104.32970255297927</v>
      </c>
    </row>
    <row r="101" spans="1:8" ht="30" customHeight="1">
      <c r="A101" s="31">
        <v>324</v>
      </c>
      <c r="B101" s="49" t="s">
        <v>110</v>
      </c>
      <c r="C101" s="33">
        <f>SUM(C102)</f>
        <v>0</v>
      </c>
      <c r="D101" s="33">
        <f>SUM(D102)</f>
        <v>0</v>
      </c>
      <c r="E101" s="33">
        <f>SUM(E102)</f>
        <v>0</v>
      </c>
      <c r="F101" s="33">
        <f>SUM(F102)</f>
        <v>0</v>
      </c>
      <c r="G101" s="7">
        <v>0</v>
      </c>
      <c r="H101" s="8">
        <v>0</v>
      </c>
    </row>
    <row r="102" spans="1:8" ht="30" customHeight="1">
      <c r="A102" s="35">
        <v>3241</v>
      </c>
      <c r="B102" s="50" t="s">
        <v>110</v>
      </c>
      <c r="C102" s="37">
        <v>0</v>
      </c>
      <c r="D102" s="37">
        <v>0</v>
      </c>
      <c r="E102" s="37">
        <v>0</v>
      </c>
      <c r="F102" s="37">
        <v>0</v>
      </c>
      <c r="G102" s="7">
        <v>0</v>
      </c>
      <c r="H102" s="8">
        <v>0</v>
      </c>
    </row>
    <row r="103" spans="1:8" ht="30" customHeight="1">
      <c r="A103" s="31">
        <v>329</v>
      </c>
      <c r="B103" s="49" t="s">
        <v>111</v>
      </c>
      <c r="C103" s="33">
        <f>SUM(C104:C109)</f>
        <v>6054.54</v>
      </c>
      <c r="D103" s="33">
        <f>SUM(D104:D109)</f>
        <v>4112.77</v>
      </c>
      <c r="E103" s="33">
        <f>SUM(E104:E109)</f>
        <v>18983.21</v>
      </c>
      <c r="F103" s="33">
        <f>SUM(F104:F109)</f>
        <v>17901.02</v>
      </c>
      <c r="G103" s="7">
        <f>F103/C103*100</f>
        <v>295.6627588553383</v>
      </c>
      <c r="H103" s="8">
        <f>F103/E103*100</f>
        <v>94.29922547345787</v>
      </c>
    </row>
    <row r="104" spans="1:8" ht="30" customHeight="1">
      <c r="A104" s="35">
        <v>3291</v>
      </c>
      <c r="B104" s="50" t="s">
        <v>206</v>
      </c>
      <c r="C104" s="37">
        <v>132.72</v>
      </c>
      <c r="D104" s="37">
        <v>132.72</v>
      </c>
      <c r="E104" s="37">
        <v>132.73</v>
      </c>
      <c r="F104" s="37">
        <v>121.45</v>
      </c>
      <c r="G104" s="7">
        <v>0</v>
      </c>
      <c r="H104" s="8">
        <f>F104/E104*100</f>
        <v>91.50154448881189</v>
      </c>
    </row>
    <row r="105" spans="1:8" ht="30" customHeight="1">
      <c r="A105" s="35">
        <v>3292</v>
      </c>
      <c r="B105" s="50" t="s">
        <v>112</v>
      </c>
      <c r="C105" s="37">
        <v>895.64</v>
      </c>
      <c r="D105" s="37">
        <v>889.78</v>
      </c>
      <c r="E105" s="37">
        <v>912.08</v>
      </c>
      <c r="F105" s="37">
        <v>925.72</v>
      </c>
      <c r="G105" s="7">
        <f>F105/C105*100</f>
        <v>103.35849225135098</v>
      </c>
      <c r="H105" s="8">
        <f>F105/E105*100</f>
        <v>101.49548285238137</v>
      </c>
    </row>
    <row r="106" spans="1:8" ht="30" customHeight="1">
      <c r="A106" s="35" t="s">
        <v>129</v>
      </c>
      <c r="B106" s="50" t="s">
        <v>113</v>
      </c>
      <c r="C106" s="37">
        <v>0</v>
      </c>
      <c r="D106" s="37">
        <v>0</v>
      </c>
      <c r="E106" s="37">
        <v>0</v>
      </c>
      <c r="F106" s="37">
        <v>0</v>
      </c>
      <c r="G106" s="7">
        <v>0</v>
      </c>
      <c r="H106" s="8">
        <v>0</v>
      </c>
    </row>
    <row r="107" spans="1:8" ht="30" customHeight="1">
      <c r="A107" s="35">
        <v>3294</v>
      </c>
      <c r="B107" s="50" t="s">
        <v>114</v>
      </c>
      <c r="C107" s="37">
        <v>112.81</v>
      </c>
      <c r="D107" s="37">
        <v>132.72</v>
      </c>
      <c r="E107" s="37">
        <v>132.72</v>
      </c>
      <c r="F107" s="37">
        <v>185</v>
      </c>
      <c r="G107" s="7">
        <f>F107/C107*100</f>
        <v>163.9925538516089</v>
      </c>
      <c r="H107" s="8">
        <f aca="true" t="shared" si="10" ref="H107:H113">F107/E107*100</f>
        <v>139.3911995177818</v>
      </c>
    </row>
    <row r="108" spans="1:8" ht="30" customHeight="1">
      <c r="A108" s="35">
        <v>3295</v>
      </c>
      <c r="B108" s="50" t="s">
        <v>115</v>
      </c>
      <c r="C108" s="37">
        <v>57.7</v>
      </c>
      <c r="D108" s="37">
        <v>66.36</v>
      </c>
      <c r="E108" s="37">
        <v>66.36</v>
      </c>
      <c r="F108" s="37">
        <v>145.8</v>
      </c>
      <c r="G108" s="7">
        <v>0</v>
      </c>
      <c r="H108" s="8">
        <f t="shared" si="10"/>
        <v>219.7106690777577</v>
      </c>
    </row>
    <row r="109" spans="1:8" ht="30" customHeight="1">
      <c r="A109" s="35" t="s">
        <v>16</v>
      </c>
      <c r="B109" s="50" t="s">
        <v>111</v>
      </c>
      <c r="C109" s="37">
        <v>4855.67</v>
      </c>
      <c r="D109" s="37">
        <v>2891.19</v>
      </c>
      <c r="E109" s="37">
        <v>17739.32</v>
      </c>
      <c r="F109" s="37">
        <v>16523.05</v>
      </c>
      <c r="G109" s="7">
        <f>F109/C109*100</f>
        <v>340.2836271822426</v>
      </c>
      <c r="H109" s="8">
        <f t="shared" si="10"/>
        <v>93.14364924923841</v>
      </c>
    </row>
    <row r="110" spans="1:8" ht="30" customHeight="1">
      <c r="A110" s="31">
        <v>34</v>
      </c>
      <c r="B110" s="49" t="s">
        <v>116</v>
      </c>
      <c r="C110" s="33">
        <f>SUM(C111)</f>
        <v>636.77</v>
      </c>
      <c r="D110" s="33">
        <f aca="true" t="shared" si="11" ref="D110:F111">SUM(D111)</f>
        <v>331.83</v>
      </c>
      <c r="E110" s="33">
        <f t="shared" si="11"/>
        <v>663.64</v>
      </c>
      <c r="F110" s="33">
        <f t="shared" si="11"/>
        <v>688.71</v>
      </c>
      <c r="G110" s="7">
        <f>F110/C110*100</f>
        <v>108.1567913061231</v>
      </c>
      <c r="H110" s="8">
        <f t="shared" si="10"/>
        <v>103.77765053342173</v>
      </c>
    </row>
    <row r="111" spans="1:8" ht="30" customHeight="1">
      <c r="A111" s="31">
        <v>343</v>
      </c>
      <c r="B111" s="49" t="s">
        <v>117</v>
      </c>
      <c r="C111" s="33">
        <f>SUM(C112)</f>
        <v>636.77</v>
      </c>
      <c r="D111" s="33">
        <f t="shared" si="11"/>
        <v>331.83</v>
      </c>
      <c r="E111" s="33">
        <f t="shared" si="11"/>
        <v>663.64</v>
      </c>
      <c r="F111" s="33">
        <f t="shared" si="11"/>
        <v>688.71</v>
      </c>
      <c r="G111" s="7">
        <f>F111/C111*100</f>
        <v>108.1567913061231</v>
      </c>
      <c r="H111" s="8">
        <f t="shared" si="10"/>
        <v>103.77765053342173</v>
      </c>
    </row>
    <row r="112" spans="1:8" ht="30" customHeight="1">
      <c r="A112" s="35" t="s">
        <v>31</v>
      </c>
      <c r="B112" s="50" t="s">
        <v>118</v>
      </c>
      <c r="C112" s="37">
        <v>636.77</v>
      </c>
      <c r="D112" s="37">
        <v>331.83</v>
      </c>
      <c r="E112" s="37">
        <v>663.64</v>
      </c>
      <c r="F112" s="37">
        <v>688.71</v>
      </c>
      <c r="G112" s="7">
        <f>F112/C112*100</f>
        <v>108.1567913061231</v>
      </c>
      <c r="H112" s="8">
        <f t="shared" si="10"/>
        <v>103.77765053342173</v>
      </c>
    </row>
    <row r="113" spans="1:8" ht="30" customHeight="1">
      <c r="A113" s="31">
        <v>36</v>
      </c>
      <c r="B113" s="49" t="s">
        <v>132</v>
      </c>
      <c r="C113" s="33">
        <f>C114+C116</f>
        <v>26.54</v>
      </c>
      <c r="D113" s="33">
        <f>D114+D116</f>
        <v>26.54</v>
      </c>
      <c r="E113" s="33">
        <f>E114+E116</f>
        <v>26.54</v>
      </c>
      <c r="F113" s="33">
        <f>F114+F116</f>
        <v>26.55</v>
      </c>
      <c r="G113" s="7">
        <v>0</v>
      </c>
      <c r="H113" s="8">
        <f t="shared" si="10"/>
        <v>100.03767897513187</v>
      </c>
    </row>
    <row r="114" spans="1:8" ht="30" customHeight="1">
      <c r="A114" s="31">
        <v>366</v>
      </c>
      <c r="B114" s="49" t="s">
        <v>132</v>
      </c>
      <c r="C114" s="33">
        <f>C115</f>
        <v>0</v>
      </c>
      <c r="D114" s="33">
        <v>0</v>
      </c>
      <c r="E114" s="33">
        <v>0</v>
      </c>
      <c r="F114" s="33">
        <f>F115</f>
        <v>0</v>
      </c>
      <c r="G114" s="7">
        <v>0</v>
      </c>
      <c r="H114" s="8">
        <v>0</v>
      </c>
    </row>
    <row r="115" spans="1:8" ht="30" customHeight="1">
      <c r="A115" s="35">
        <v>3661</v>
      </c>
      <c r="B115" s="50" t="s">
        <v>132</v>
      </c>
      <c r="C115" s="37">
        <v>0</v>
      </c>
      <c r="D115" s="37">
        <v>0</v>
      </c>
      <c r="E115" s="37">
        <v>0</v>
      </c>
      <c r="F115" s="37">
        <v>0</v>
      </c>
      <c r="G115" s="7">
        <v>0</v>
      </c>
      <c r="H115" s="8">
        <v>0</v>
      </c>
    </row>
    <row r="116" spans="1:8" ht="30" customHeight="1">
      <c r="A116" s="31">
        <v>369</v>
      </c>
      <c r="B116" s="49" t="s">
        <v>133</v>
      </c>
      <c r="C116" s="33">
        <f>C117</f>
        <v>26.54</v>
      </c>
      <c r="D116" s="33">
        <f>D117</f>
        <v>26.54</v>
      </c>
      <c r="E116" s="33">
        <f>E117</f>
        <v>26.54</v>
      </c>
      <c r="F116" s="33">
        <f>F117</f>
        <v>26.55</v>
      </c>
      <c r="G116" s="7">
        <v>0</v>
      </c>
      <c r="H116" s="8">
        <f>F116/E116*100</f>
        <v>100.03767897513187</v>
      </c>
    </row>
    <row r="117" spans="1:8" ht="30" customHeight="1">
      <c r="A117" s="35">
        <v>3691</v>
      </c>
      <c r="B117" s="50" t="s">
        <v>133</v>
      </c>
      <c r="C117" s="37">
        <v>26.54</v>
      </c>
      <c r="D117" s="37">
        <v>26.54</v>
      </c>
      <c r="E117" s="37">
        <v>26.54</v>
      </c>
      <c r="F117" s="37">
        <v>26.55</v>
      </c>
      <c r="G117" s="7">
        <v>0</v>
      </c>
      <c r="H117" s="8">
        <f>F117/E117*100</f>
        <v>100.03767897513187</v>
      </c>
    </row>
    <row r="118" spans="1:8" ht="30" customHeight="1">
      <c r="A118" s="31">
        <v>37</v>
      </c>
      <c r="B118" s="49" t="s">
        <v>134</v>
      </c>
      <c r="C118" s="33">
        <f>SUM(C119)</f>
        <v>0</v>
      </c>
      <c r="D118" s="33">
        <f>SUM(D119)</f>
        <v>0</v>
      </c>
      <c r="E118" s="33">
        <f>SUM(E119)</f>
        <v>0</v>
      </c>
      <c r="F118" s="33">
        <f>SUM(F119)</f>
        <v>0</v>
      </c>
      <c r="G118" s="7">
        <v>0</v>
      </c>
      <c r="H118" s="8">
        <v>0</v>
      </c>
    </row>
    <row r="119" spans="1:8" ht="30" customHeight="1">
      <c r="A119" s="31">
        <v>372</v>
      </c>
      <c r="B119" s="49" t="s">
        <v>134</v>
      </c>
      <c r="C119" s="33">
        <f>SUM(C120)</f>
        <v>0</v>
      </c>
      <c r="D119" s="33">
        <v>0</v>
      </c>
      <c r="E119" s="33">
        <v>0</v>
      </c>
      <c r="F119" s="33">
        <f>SUM(F120)</f>
        <v>0</v>
      </c>
      <c r="G119" s="7">
        <v>0</v>
      </c>
      <c r="H119" s="8">
        <v>0</v>
      </c>
    </row>
    <row r="120" spans="1:8" ht="30" customHeight="1">
      <c r="A120" s="35">
        <v>3722</v>
      </c>
      <c r="B120" s="50" t="s">
        <v>134</v>
      </c>
      <c r="C120" s="37">
        <v>0</v>
      </c>
      <c r="D120" s="37"/>
      <c r="E120" s="37"/>
      <c r="F120" s="37">
        <v>0</v>
      </c>
      <c r="G120" s="7">
        <v>0</v>
      </c>
      <c r="H120" s="8">
        <v>0</v>
      </c>
    </row>
    <row r="121" spans="1:8" ht="30" customHeight="1">
      <c r="A121" s="31">
        <v>38</v>
      </c>
      <c r="B121" s="49" t="s">
        <v>207</v>
      </c>
      <c r="C121" s="33">
        <f>SUM(C122)</f>
        <v>26.54</v>
      </c>
      <c r="D121" s="33">
        <f>SUM(D122)</f>
        <v>26.54</v>
      </c>
      <c r="E121" s="33">
        <f>SUM(E122)</f>
        <v>622.79</v>
      </c>
      <c r="F121" s="33">
        <f>SUM(F122)</f>
        <v>623.44</v>
      </c>
      <c r="G121" s="7">
        <v>0</v>
      </c>
      <c r="H121" s="8">
        <f>F121/E121*100</f>
        <v>100.10436904895712</v>
      </c>
    </row>
    <row r="122" spans="1:8" ht="30" customHeight="1">
      <c r="A122" s="31">
        <v>381</v>
      </c>
      <c r="B122" s="49" t="s">
        <v>208</v>
      </c>
      <c r="C122" s="33">
        <f>SUM(C123)</f>
        <v>26.54</v>
      </c>
      <c r="D122" s="33">
        <f>SUM(D123)</f>
        <v>26.54</v>
      </c>
      <c r="E122" s="33">
        <f>E123+E124</f>
        <v>622.79</v>
      </c>
      <c r="F122" s="33">
        <f>SUM(F123,F124)</f>
        <v>623.44</v>
      </c>
      <c r="G122" s="7">
        <v>0</v>
      </c>
      <c r="H122" s="8">
        <f>F122/E122*100</f>
        <v>100.10436904895712</v>
      </c>
    </row>
    <row r="123" spans="1:8" ht="30" customHeight="1">
      <c r="A123" s="35">
        <v>3811</v>
      </c>
      <c r="B123" s="50" t="s">
        <v>209</v>
      </c>
      <c r="C123" s="37">
        <v>26.54</v>
      </c>
      <c r="D123" s="37">
        <v>26.54</v>
      </c>
      <c r="E123" s="37">
        <v>69.75</v>
      </c>
      <c r="F123" s="37">
        <v>69.75</v>
      </c>
      <c r="G123" s="7">
        <v>0</v>
      </c>
      <c r="H123" s="8">
        <f>F123/E123*100</f>
        <v>100</v>
      </c>
    </row>
    <row r="124" spans="1:8" ht="30" customHeight="1">
      <c r="A124" s="35">
        <v>3812</v>
      </c>
      <c r="B124" s="50" t="s">
        <v>288</v>
      </c>
      <c r="C124" s="37">
        <v>0</v>
      </c>
      <c r="D124" s="37">
        <v>0</v>
      </c>
      <c r="E124" s="37">
        <v>553.04</v>
      </c>
      <c r="F124" s="37">
        <v>553.69</v>
      </c>
      <c r="G124" s="7">
        <v>0</v>
      </c>
      <c r="H124" s="8">
        <f>F124/E124*100</f>
        <v>100.11753218573702</v>
      </c>
    </row>
    <row r="125" spans="1:8" ht="30" customHeight="1">
      <c r="A125" s="67">
        <v>4</v>
      </c>
      <c r="B125" s="69" t="s">
        <v>136</v>
      </c>
      <c r="C125" s="63">
        <f>SUM(C126,C130)</f>
        <v>6159.3099999999995</v>
      </c>
      <c r="D125" s="63">
        <f>SUM(D126,D130)</f>
        <v>6037.070000000001</v>
      </c>
      <c r="E125" s="63">
        <f>SUM(E126,E130)</f>
        <v>2119.15</v>
      </c>
      <c r="F125" s="63">
        <f>SUM(F126,F130)</f>
        <v>2332.73</v>
      </c>
      <c r="G125" s="64">
        <f>F125/C125*100</f>
        <v>37.873235800763396</v>
      </c>
      <c r="H125" s="65">
        <f>F125/E125*100</f>
        <v>110.07856923766603</v>
      </c>
    </row>
    <row r="126" spans="1:8" ht="30" customHeight="1">
      <c r="A126" s="31">
        <v>41</v>
      </c>
      <c r="B126" s="49" t="s">
        <v>154</v>
      </c>
      <c r="C126" s="33">
        <f>SUM(C127,C128,C129)</f>
        <v>663.61</v>
      </c>
      <c r="D126" s="33">
        <f>SUM(D127,D128,D129)</f>
        <v>0</v>
      </c>
      <c r="E126" s="33">
        <f>SUM(E127,E128,E129)</f>
        <v>0</v>
      </c>
      <c r="F126" s="33">
        <f>SUM(F127,F128,F129)</f>
        <v>0</v>
      </c>
      <c r="G126" s="7">
        <v>0</v>
      </c>
      <c r="H126" s="8">
        <v>0</v>
      </c>
    </row>
    <row r="127" spans="1:8" ht="30" customHeight="1">
      <c r="A127" s="31">
        <v>412</v>
      </c>
      <c r="B127" s="49" t="s">
        <v>137</v>
      </c>
      <c r="C127" s="33">
        <f>C128</f>
        <v>0</v>
      </c>
      <c r="D127" s="33">
        <v>0</v>
      </c>
      <c r="E127" s="33">
        <v>0</v>
      </c>
      <c r="F127" s="33">
        <f>F128</f>
        <v>0</v>
      </c>
      <c r="G127" s="7">
        <v>0</v>
      </c>
      <c r="H127" s="8">
        <v>0</v>
      </c>
    </row>
    <row r="128" spans="1:8" ht="30" customHeight="1">
      <c r="A128" s="35">
        <v>4121</v>
      </c>
      <c r="B128" s="50" t="s">
        <v>137</v>
      </c>
      <c r="C128" s="37">
        <v>0</v>
      </c>
      <c r="D128" s="37"/>
      <c r="E128" s="37"/>
      <c r="F128" s="37">
        <v>0</v>
      </c>
      <c r="G128" s="7">
        <v>0</v>
      </c>
      <c r="H128" s="8">
        <v>0</v>
      </c>
    </row>
    <row r="129" spans="1:8" ht="30" customHeight="1">
      <c r="A129" s="35">
        <v>4126</v>
      </c>
      <c r="B129" s="50" t="s">
        <v>270</v>
      </c>
      <c r="C129" s="37">
        <v>663.61</v>
      </c>
      <c r="D129" s="37">
        <v>0</v>
      </c>
      <c r="E129" s="37">
        <v>0</v>
      </c>
      <c r="F129" s="37">
        <v>0</v>
      </c>
      <c r="G129" s="7"/>
      <c r="H129" s="8"/>
    </row>
    <row r="130" spans="1:8" ht="30" customHeight="1">
      <c r="A130" s="31">
        <v>42</v>
      </c>
      <c r="B130" s="49" t="s">
        <v>119</v>
      </c>
      <c r="C130" s="33">
        <f>C131+C139</f>
        <v>5495.7</v>
      </c>
      <c r="D130" s="33">
        <f>D131+D139</f>
        <v>6037.070000000001</v>
      </c>
      <c r="E130" s="33">
        <f>E131+E139</f>
        <v>2119.15</v>
      </c>
      <c r="F130" s="33">
        <f>F131+F139</f>
        <v>2332.73</v>
      </c>
      <c r="G130" s="7">
        <f>F130/C130*100</f>
        <v>42.44645814000037</v>
      </c>
      <c r="H130" s="8">
        <f>F130/E130*100</f>
        <v>110.07856923766603</v>
      </c>
    </row>
    <row r="131" spans="1:8" ht="30" customHeight="1">
      <c r="A131" s="31">
        <v>422</v>
      </c>
      <c r="B131" s="49" t="s">
        <v>120</v>
      </c>
      <c r="C131" s="33">
        <f>SUM(C132:C138)</f>
        <v>4150.48</v>
      </c>
      <c r="D131" s="33">
        <f>SUM(D132:D138)</f>
        <v>5707.070000000001</v>
      </c>
      <c r="E131" s="33">
        <f>SUM(E132:E138)</f>
        <v>1690.99</v>
      </c>
      <c r="F131" s="33">
        <f>SUM(F132:F138)</f>
        <v>1468.3</v>
      </c>
      <c r="G131" s="7">
        <f>F131/C131*100</f>
        <v>35.37663113663962</v>
      </c>
      <c r="H131" s="8">
        <f>F131/E131*100</f>
        <v>86.83079142987243</v>
      </c>
    </row>
    <row r="132" spans="1:8" ht="30" customHeight="1">
      <c r="A132" s="35" t="s">
        <v>24</v>
      </c>
      <c r="B132" s="50" t="s">
        <v>121</v>
      </c>
      <c r="C132" s="37">
        <v>188.18</v>
      </c>
      <c r="D132" s="37">
        <v>5574.35</v>
      </c>
      <c r="E132" s="37">
        <v>1290.99</v>
      </c>
      <c r="F132" s="37">
        <v>489.99</v>
      </c>
      <c r="G132" s="7">
        <f>F132/C132*100</f>
        <v>260.3836752045913</v>
      </c>
      <c r="H132" s="8">
        <f>F132/E132*100</f>
        <v>37.95459298677759</v>
      </c>
    </row>
    <row r="133" spans="1:8" ht="30" customHeight="1">
      <c r="A133" s="35">
        <v>4222</v>
      </c>
      <c r="B133" s="50" t="s">
        <v>122</v>
      </c>
      <c r="C133" s="37">
        <v>169.75</v>
      </c>
      <c r="D133" s="37">
        <v>0</v>
      </c>
      <c r="E133" s="37">
        <v>0</v>
      </c>
      <c r="F133" s="37">
        <v>0</v>
      </c>
      <c r="G133" s="7">
        <f>F133/C133*100</f>
        <v>0</v>
      </c>
      <c r="H133" s="8" t="e">
        <f>F133/E133*100</f>
        <v>#DIV/0!</v>
      </c>
    </row>
    <row r="134" spans="1:8" ht="30" customHeight="1">
      <c r="A134" s="35">
        <v>4223</v>
      </c>
      <c r="B134" s="50" t="s">
        <v>123</v>
      </c>
      <c r="C134" s="37">
        <v>3367.84</v>
      </c>
      <c r="D134" s="37">
        <v>0</v>
      </c>
      <c r="E134" s="37">
        <v>0</v>
      </c>
      <c r="F134" s="37">
        <v>680</v>
      </c>
      <c r="G134" s="7">
        <v>0</v>
      </c>
      <c r="H134" s="8">
        <v>0</v>
      </c>
    </row>
    <row r="135" spans="1:8" ht="30" customHeight="1">
      <c r="A135" s="35">
        <v>4224</v>
      </c>
      <c r="B135" s="50" t="s">
        <v>124</v>
      </c>
      <c r="C135" s="37">
        <v>0</v>
      </c>
      <c r="D135" s="37">
        <v>0</v>
      </c>
      <c r="E135" s="37">
        <v>0</v>
      </c>
      <c r="F135" s="37">
        <v>0</v>
      </c>
      <c r="G135" s="7">
        <v>0</v>
      </c>
      <c r="H135" s="8">
        <v>0</v>
      </c>
    </row>
    <row r="136" spans="1:8" ht="30" customHeight="1">
      <c r="A136" s="35">
        <v>4225</v>
      </c>
      <c r="B136" s="50" t="s">
        <v>135</v>
      </c>
      <c r="C136" s="37">
        <v>0</v>
      </c>
      <c r="D136" s="37">
        <v>0</v>
      </c>
      <c r="E136" s="37">
        <v>0</v>
      </c>
      <c r="F136" s="37">
        <v>0</v>
      </c>
      <c r="G136" s="7">
        <v>0</v>
      </c>
      <c r="H136" s="8">
        <v>0</v>
      </c>
    </row>
    <row r="137" spans="1:8" ht="30" customHeight="1">
      <c r="A137" s="35">
        <v>4226</v>
      </c>
      <c r="B137" s="50" t="s">
        <v>125</v>
      </c>
      <c r="C137" s="37">
        <v>0</v>
      </c>
      <c r="D137" s="37">
        <v>0</v>
      </c>
      <c r="E137" s="37">
        <v>400</v>
      </c>
      <c r="F137" s="37">
        <v>298.31</v>
      </c>
      <c r="G137" s="7" t="e">
        <f aca="true" t="shared" si="12" ref="G137:G142">F137/C137*100</f>
        <v>#DIV/0!</v>
      </c>
      <c r="H137" s="8">
        <v>0</v>
      </c>
    </row>
    <row r="138" spans="1:8" ht="30" customHeight="1">
      <c r="A138" s="35">
        <v>4227</v>
      </c>
      <c r="B138" s="50" t="s">
        <v>126</v>
      </c>
      <c r="C138" s="37">
        <v>424.71</v>
      </c>
      <c r="D138" s="37">
        <v>132.72</v>
      </c>
      <c r="E138" s="37">
        <v>0</v>
      </c>
      <c r="F138" s="37">
        <v>0</v>
      </c>
      <c r="G138" s="7">
        <f t="shared" si="12"/>
        <v>0</v>
      </c>
      <c r="H138" s="8">
        <v>0</v>
      </c>
    </row>
    <row r="139" spans="1:8" ht="30" customHeight="1">
      <c r="A139" s="31">
        <v>424</v>
      </c>
      <c r="B139" s="49" t="s">
        <v>138</v>
      </c>
      <c r="C139" s="33">
        <f>C140</f>
        <v>1345.22</v>
      </c>
      <c r="D139" s="33">
        <f>D140</f>
        <v>330</v>
      </c>
      <c r="E139" s="33">
        <f>E140</f>
        <v>428.16</v>
      </c>
      <c r="F139" s="33">
        <f>F140</f>
        <v>864.43</v>
      </c>
      <c r="G139" s="7">
        <f t="shared" si="12"/>
        <v>64.2593776482657</v>
      </c>
      <c r="H139" s="8">
        <f>F139/E139*100</f>
        <v>201.89415171898352</v>
      </c>
    </row>
    <row r="140" spans="1:8" ht="30" customHeight="1">
      <c r="A140" s="35">
        <v>4241</v>
      </c>
      <c r="B140" s="50" t="s">
        <v>127</v>
      </c>
      <c r="C140" s="37">
        <v>1345.22</v>
      </c>
      <c r="D140" s="37">
        <v>330</v>
      </c>
      <c r="E140" s="37">
        <v>428.16</v>
      </c>
      <c r="F140" s="37">
        <v>864.43</v>
      </c>
      <c r="G140" s="7">
        <f t="shared" si="12"/>
        <v>64.2593776482657</v>
      </c>
      <c r="H140" s="8">
        <f>F140/E140*100</f>
        <v>201.89415171898352</v>
      </c>
    </row>
    <row r="141" spans="1:8" ht="30" customHeight="1">
      <c r="A141" s="31">
        <v>45</v>
      </c>
      <c r="B141" s="49" t="s">
        <v>291</v>
      </c>
      <c r="C141" s="33">
        <f>C142</f>
        <v>663.61</v>
      </c>
      <c r="D141" s="33">
        <f>D142</f>
        <v>0</v>
      </c>
      <c r="E141" s="33">
        <f>E142</f>
        <v>0</v>
      </c>
      <c r="F141" s="33">
        <f>F142</f>
        <v>0</v>
      </c>
      <c r="G141" s="7">
        <f t="shared" si="12"/>
        <v>0</v>
      </c>
      <c r="H141" s="8" t="e">
        <f>F141/E141*100</f>
        <v>#DIV/0!</v>
      </c>
    </row>
    <row r="142" spans="1:8" ht="30" customHeight="1">
      <c r="A142" s="35">
        <v>451</v>
      </c>
      <c r="B142" s="50" t="s">
        <v>292</v>
      </c>
      <c r="C142" s="37">
        <v>663.61</v>
      </c>
      <c r="D142" s="37">
        <v>0</v>
      </c>
      <c r="E142" s="37">
        <v>0</v>
      </c>
      <c r="F142" s="37">
        <v>0</v>
      </c>
      <c r="G142" s="7">
        <f t="shared" si="12"/>
        <v>0</v>
      </c>
      <c r="H142" s="8" t="e">
        <f>F142/E142*100</f>
        <v>#DIV/0!</v>
      </c>
    </row>
    <row r="143" spans="1:8" ht="30" customHeight="1">
      <c r="A143" s="61">
        <v>5</v>
      </c>
      <c r="B143" s="62" t="s">
        <v>201</v>
      </c>
      <c r="C143" s="63">
        <f>C144</f>
        <v>0</v>
      </c>
      <c r="D143" s="63">
        <f aca="true" t="shared" si="13" ref="D143:F144">D144</f>
        <v>0</v>
      </c>
      <c r="E143" s="63">
        <f t="shared" si="13"/>
        <v>0</v>
      </c>
      <c r="F143" s="63">
        <f t="shared" si="13"/>
        <v>0</v>
      </c>
      <c r="G143" s="64">
        <v>0</v>
      </c>
      <c r="H143" s="65">
        <v>0</v>
      </c>
    </row>
    <row r="144" spans="1:8" ht="30" customHeight="1">
      <c r="A144" s="59">
        <v>54</v>
      </c>
      <c r="B144" s="55" t="s">
        <v>202</v>
      </c>
      <c r="C144" s="33">
        <f>C145</f>
        <v>0</v>
      </c>
      <c r="D144" s="33">
        <f t="shared" si="13"/>
        <v>0</v>
      </c>
      <c r="E144" s="33">
        <f t="shared" si="13"/>
        <v>0</v>
      </c>
      <c r="F144" s="33">
        <f t="shared" si="13"/>
        <v>0</v>
      </c>
      <c r="G144" s="7">
        <v>0</v>
      </c>
      <c r="H144" s="8">
        <v>0</v>
      </c>
    </row>
    <row r="145" spans="1:8" ht="30" customHeight="1">
      <c r="A145" s="60">
        <v>544</v>
      </c>
      <c r="B145" s="54" t="s">
        <v>203</v>
      </c>
      <c r="C145" s="37">
        <v>0</v>
      </c>
      <c r="D145" s="37">
        <v>0</v>
      </c>
      <c r="E145" s="37">
        <v>0</v>
      </c>
      <c r="F145" s="37">
        <v>0</v>
      </c>
      <c r="G145" s="7">
        <v>0</v>
      </c>
      <c r="H145" s="8">
        <v>0</v>
      </c>
    </row>
    <row r="146" spans="1:8" ht="30" customHeight="1">
      <c r="A146" s="247" t="s">
        <v>128</v>
      </c>
      <c r="B146" s="248"/>
      <c r="C146" s="249">
        <f>SUM(C57,C125,C143)</f>
        <v>772954.2300000002</v>
      </c>
      <c r="D146" s="249">
        <f>SUM(D57,D125,D143)</f>
        <v>791290.24</v>
      </c>
      <c r="E146" s="249">
        <f>SUM(E57,E125,E143)</f>
        <v>774500.3900000001</v>
      </c>
      <c r="F146" s="249">
        <f>SUM(F57,F125,F143)</f>
        <v>804540.8299999998</v>
      </c>
      <c r="G146" s="250">
        <f>F146/C146*100</f>
        <v>104.08647741018244</v>
      </c>
      <c r="H146" s="246">
        <f>F146/E146*100</f>
        <v>103.87868623281129</v>
      </c>
    </row>
  </sheetData>
  <sheetProtection/>
  <mergeCells count="5">
    <mergeCell ref="A4:H4"/>
    <mergeCell ref="A6:B6"/>
    <mergeCell ref="A56:B56"/>
    <mergeCell ref="A1:H1"/>
    <mergeCell ref="A3:H3"/>
  </mergeCells>
  <printOptions/>
  <pageMargins left="0.7" right="0.7" top="0.75" bottom="0.75" header="0.3" footer="0.3"/>
  <pageSetup fitToHeight="4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15"/>
  <sheetViews>
    <sheetView zoomScale="89" zoomScaleNormal="89" zoomScalePageLayoutView="0" workbookViewId="0" topLeftCell="A7">
      <selection activeCell="N26" sqref="N26"/>
    </sheetView>
  </sheetViews>
  <sheetFormatPr defaultColWidth="9.140625" defaultRowHeight="12.75"/>
  <cols>
    <col min="1" max="1" width="1.28515625" style="53" customWidth="1"/>
    <col min="2" max="2" width="35.421875" style="23" customWidth="1"/>
    <col min="3" max="3" width="21.140625" style="24" customWidth="1"/>
    <col min="4" max="4" width="19.00390625" style="24" customWidth="1"/>
    <col min="5" max="5" width="18.8515625" style="24" customWidth="1"/>
    <col min="6" max="6" width="18.00390625" style="24" customWidth="1"/>
    <col min="7" max="7" width="16.28125" style="25" customWidth="1"/>
    <col min="8" max="8" width="15.28125" style="26" customWidth="1"/>
    <col min="9" max="9" width="8.421875" style="23" customWidth="1"/>
    <col min="10" max="11" width="15.28125" style="23" customWidth="1"/>
    <col min="12" max="15" width="15.140625" style="23" customWidth="1"/>
    <col min="16" max="16" width="16.7109375" style="23" hidden="1" customWidth="1"/>
    <col min="17" max="17" width="16.421875" style="23" hidden="1" customWidth="1"/>
    <col min="18" max="18" width="12.57421875" style="23" hidden="1" customWidth="1"/>
    <col min="19" max="19" width="15.140625" style="23" customWidth="1"/>
    <col min="20" max="16384" width="9.140625" style="23" customWidth="1"/>
  </cols>
  <sheetData>
    <row r="1" ht="22.5" customHeight="1"/>
    <row r="2" spans="1:8" s="52" customFormat="1" ht="15.75">
      <c r="A2" s="53"/>
      <c r="B2" s="273" t="s">
        <v>293</v>
      </c>
      <c r="C2" s="273"/>
      <c r="D2" s="273"/>
      <c r="E2" s="273"/>
      <c r="F2" s="273"/>
      <c r="G2" s="273"/>
      <c r="H2" s="273"/>
    </row>
    <row r="3" spans="2:9" ht="18">
      <c r="B3" s="171"/>
      <c r="C3" s="171"/>
      <c r="D3" s="171"/>
      <c r="E3" s="171"/>
      <c r="F3" s="172"/>
      <c r="G3" s="172"/>
      <c r="H3" s="172"/>
      <c r="I3" s="168"/>
    </row>
    <row r="4" spans="2:9" ht="49.5" customHeight="1">
      <c r="B4" s="173" t="s">
        <v>0</v>
      </c>
      <c r="C4" s="173" t="s">
        <v>332</v>
      </c>
      <c r="D4" s="173" t="s">
        <v>294</v>
      </c>
      <c r="E4" s="173" t="s">
        <v>295</v>
      </c>
      <c r="F4" s="173" t="s">
        <v>333</v>
      </c>
      <c r="G4" s="173" t="s">
        <v>296</v>
      </c>
      <c r="H4" s="173" t="s">
        <v>297</v>
      </c>
      <c r="I4" s="168"/>
    </row>
    <row r="5" spans="2:9" ht="22.5" customHeight="1">
      <c r="B5" s="174">
        <v>1</v>
      </c>
      <c r="C5" s="174">
        <v>2</v>
      </c>
      <c r="D5" s="174">
        <v>3</v>
      </c>
      <c r="E5" s="174">
        <v>4</v>
      </c>
      <c r="F5" s="174">
        <v>5</v>
      </c>
      <c r="G5" s="174" t="s">
        <v>71</v>
      </c>
      <c r="H5" s="174" t="s">
        <v>72</v>
      </c>
      <c r="I5" s="168"/>
    </row>
    <row r="6" spans="2:9" ht="15" customHeight="1">
      <c r="B6" s="175" t="s">
        <v>83</v>
      </c>
      <c r="C6" s="176"/>
      <c r="D6" s="176"/>
      <c r="E6" s="177"/>
      <c r="F6" s="178"/>
      <c r="G6" s="178"/>
      <c r="H6" s="178"/>
      <c r="I6" s="168"/>
    </row>
    <row r="7" spans="2:9" ht="15" customHeight="1">
      <c r="B7" s="175" t="s">
        <v>298</v>
      </c>
      <c r="C7" s="176"/>
      <c r="D7" s="176"/>
      <c r="E7" s="176"/>
      <c r="F7" s="178"/>
      <c r="G7" s="178"/>
      <c r="H7" s="178"/>
      <c r="I7" s="168"/>
    </row>
    <row r="8" spans="2:9" ht="15" customHeight="1">
      <c r="B8" s="182" t="s">
        <v>302</v>
      </c>
      <c r="C8" s="193">
        <v>0</v>
      </c>
      <c r="D8" s="193">
        <v>0</v>
      </c>
      <c r="E8" s="193">
        <v>0</v>
      </c>
      <c r="F8" s="193">
        <v>0</v>
      </c>
      <c r="G8" s="178"/>
      <c r="H8" s="178"/>
      <c r="I8" s="168"/>
    </row>
    <row r="9" spans="2:9" ht="15" customHeight="1">
      <c r="B9" s="179" t="s">
        <v>299</v>
      </c>
      <c r="C9" s="39">
        <v>132530.97</v>
      </c>
      <c r="D9" s="39">
        <v>191324.69</v>
      </c>
      <c r="E9" s="39">
        <v>133094.06</v>
      </c>
      <c r="F9" s="39">
        <v>126682.69</v>
      </c>
      <c r="G9" s="8">
        <f>F9/C9*100</f>
        <v>95.5872351949133</v>
      </c>
      <c r="H9" s="8">
        <f>F9/E9*100</f>
        <v>95.18282784370693</v>
      </c>
      <c r="I9" s="168"/>
    </row>
    <row r="10" spans="2:9" ht="15" customHeight="1">
      <c r="B10" s="179" t="s">
        <v>300</v>
      </c>
      <c r="C10" s="39">
        <v>132530.97</v>
      </c>
      <c r="D10" s="39">
        <v>191324.69</v>
      </c>
      <c r="E10" s="39">
        <v>133094.06</v>
      </c>
      <c r="F10" s="39">
        <v>126682.69</v>
      </c>
      <c r="G10" s="8">
        <f>F10/C10*100</f>
        <v>95.5872351949133</v>
      </c>
      <c r="H10" s="8">
        <f>F10/E10*100</f>
        <v>95.18282784370693</v>
      </c>
      <c r="I10" s="168"/>
    </row>
    <row r="11" spans="2:9" ht="15" customHeight="1" thickBot="1">
      <c r="B11" s="188" t="s">
        <v>305</v>
      </c>
      <c r="C11" s="234">
        <f>C8+C9-C10</f>
        <v>0</v>
      </c>
      <c r="D11" s="234">
        <f>D8+D9-D10</f>
        <v>0</v>
      </c>
      <c r="E11" s="234">
        <f>E8+E9-E10</f>
        <v>0</v>
      </c>
      <c r="F11" s="234">
        <f>F8+F9-F10</f>
        <v>0</v>
      </c>
      <c r="G11" s="189"/>
      <c r="H11" s="189"/>
      <c r="I11" s="168"/>
    </row>
    <row r="12" spans="2:9" ht="15" customHeight="1">
      <c r="B12" s="184" t="s">
        <v>301</v>
      </c>
      <c r="C12" s="185"/>
      <c r="D12" s="185"/>
      <c r="E12" s="186"/>
      <c r="F12" s="187"/>
      <c r="G12" s="187"/>
      <c r="H12" s="187"/>
      <c r="I12" s="168"/>
    </row>
    <row r="13" spans="2:9" ht="15" customHeight="1">
      <c r="B13" s="183" t="s">
        <v>302</v>
      </c>
      <c r="C13" s="197">
        <v>6750.16</v>
      </c>
      <c r="D13" s="197">
        <f>C16</f>
        <v>6750.16</v>
      </c>
      <c r="E13" s="197">
        <f>D16</f>
        <v>6750.160000000002</v>
      </c>
      <c r="F13" s="197">
        <f>E16</f>
        <v>6750.160000000002</v>
      </c>
      <c r="G13" s="178"/>
      <c r="H13" s="178"/>
      <c r="I13" s="168"/>
    </row>
    <row r="14" spans="2:9" ht="29.25" customHeight="1">
      <c r="B14" s="181" t="s">
        <v>303</v>
      </c>
      <c r="C14" s="39">
        <v>15910.43</v>
      </c>
      <c r="D14" s="39">
        <v>11865.42</v>
      </c>
      <c r="E14" s="39">
        <v>15222.72</v>
      </c>
      <c r="F14" s="39">
        <v>16956.02</v>
      </c>
      <c r="G14" s="8">
        <f>F14/C14*100</f>
        <v>106.571726848363</v>
      </c>
      <c r="H14" s="8">
        <f>F14/E14*100</f>
        <v>111.3862699964264</v>
      </c>
      <c r="I14" s="168"/>
    </row>
    <row r="15" spans="2:9" ht="26.25" customHeight="1">
      <c r="B15" s="180" t="s">
        <v>304</v>
      </c>
      <c r="C15" s="39">
        <v>15910.43</v>
      </c>
      <c r="D15" s="39">
        <v>11865.42</v>
      </c>
      <c r="E15" s="39">
        <v>15222.72</v>
      </c>
      <c r="F15" s="39">
        <v>16731.05</v>
      </c>
      <c r="G15" s="8">
        <f>F15/C15*100</f>
        <v>105.1577487220647</v>
      </c>
      <c r="H15" s="8">
        <f>F15/E15*100</f>
        <v>109.90841321393286</v>
      </c>
      <c r="I15" s="168"/>
    </row>
    <row r="16" spans="2:9" ht="21.75" customHeight="1" thickBot="1">
      <c r="B16" s="188" t="s">
        <v>305</v>
      </c>
      <c r="C16" s="233">
        <f>C13+C14-C15</f>
        <v>6750.16</v>
      </c>
      <c r="D16" s="233">
        <f>D13+D14-D15</f>
        <v>6750.160000000002</v>
      </c>
      <c r="E16" s="233">
        <f>E13+E14-E15</f>
        <v>6750.160000000002</v>
      </c>
      <c r="F16" s="233">
        <f>F13+F14-F15</f>
        <v>6975.130000000001</v>
      </c>
      <c r="G16" s="232"/>
      <c r="H16" s="195"/>
      <c r="I16" s="168"/>
    </row>
    <row r="17" spans="2:9" ht="26.25" customHeight="1">
      <c r="B17" s="184" t="s">
        <v>306</v>
      </c>
      <c r="C17" s="185"/>
      <c r="D17" s="185"/>
      <c r="E17" s="185"/>
      <c r="F17" s="196"/>
      <c r="G17" s="187"/>
      <c r="H17" s="187"/>
      <c r="I17" s="168"/>
    </row>
    <row r="18" spans="2:9" ht="19.5" customHeight="1">
      <c r="B18" s="183" t="s">
        <v>302</v>
      </c>
      <c r="C18" s="201">
        <v>5129.7</v>
      </c>
      <c r="D18" s="197">
        <f>C21</f>
        <v>4849.029999999999</v>
      </c>
      <c r="E18" s="197">
        <f>D21</f>
        <v>4849.029999999999</v>
      </c>
      <c r="F18" s="197">
        <f>E21</f>
        <v>4849.029999999999</v>
      </c>
      <c r="G18" s="194"/>
      <c r="H18" s="194"/>
      <c r="I18" s="168"/>
    </row>
    <row r="19" spans="2:9" ht="19.5" customHeight="1">
      <c r="B19" s="181" t="s">
        <v>303</v>
      </c>
      <c r="C19" s="39">
        <v>6738.51</v>
      </c>
      <c r="D19" s="39">
        <v>1632.67</v>
      </c>
      <c r="E19" s="39">
        <v>23787.57</v>
      </c>
      <c r="F19" s="39">
        <v>22629.42</v>
      </c>
      <c r="G19" s="8">
        <f>F19/C19*100</f>
        <v>335.82231086694236</v>
      </c>
      <c r="H19" s="8">
        <f>F19/E19*100</f>
        <v>95.13128074872716</v>
      </c>
      <c r="I19" s="168"/>
    </row>
    <row r="20" spans="2:9" ht="22.5" customHeight="1">
      <c r="B20" s="180" t="s">
        <v>304</v>
      </c>
      <c r="C20" s="39">
        <v>7019.18</v>
      </c>
      <c r="D20" s="39">
        <v>1632.67</v>
      </c>
      <c r="E20" s="39">
        <v>23787.57</v>
      </c>
      <c r="F20" s="39">
        <v>27478.45</v>
      </c>
      <c r="G20" s="8">
        <f>F20/C20*100</f>
        <v>391.476639721449</v>
      </c>
      <c r="H20" s="8">
        <f>F20/E20*100</f>
        <v>115.51600268543613</v>
      </c>
      <c r="I20" s="168"/>
    </row>
    <row r="21" spans="2:9" ht="18.75" customHeight="1" thickBot="1">
      <c r="B21" s="188" t="s">
        <v>305</v>
      </c>
      <c r="C21" s="233">
        <f>C18+C19-C20</f>
        <v>4849.029999999999</v>
      </c>
      <c r="D21" s="233">
        <f>D18+D19-D20</f>
        <v>4849.029999999999</v>
      </c>
      <c r="E21" s="233">
        <f>E18+E19-E20</f>
        <v>4849.029999999999</v>
      </c>
      <c r="F21" s="233">
        <f>F18+F19-F20</f>
        <v>0</v>
      </c>
      <c r="G21" s="232"/>
      <c r="H21" s="195"/>
      <c r="I21" s="168"/>
    </row>
    <row r="22" spans="2:9" ht="21.75" customHeight="1">
      <c r="B22" s="184" t="s">
        <v>307</v>
      </c>
      <c r="C22" s="199"/>
      <c r="D22" s="199"/>
      <c r="E22" s="200"/>
      <c r="F22" s="196"/>
      <c r="G22" s="196"/>
      <c r="H22" s="196"/>
      <c r="I22" s="168"/>
    </row>
    <row r="23" spans="2:9" ht="21.75" customHeight="1">
      <c r="B23" s="183" t="s">
        <v>302</v>
      </c>
      <c r="C23" s="201">
        <v>0</v>
      </c>
      <c r="D23" s="201">
        <v>0</v>
      </c>
      <c r="E23" s="201">
        <v>0</v>
      </c>
      <c r="F23" s="201">
        <v>0</v>
      </c>
      <c r="G23" s="194"/>
      <c r="H23" s="194"/>
      <c r="I23" s="168"/>
    </row>
    <row r="24" spans="2:9" ht="21.75" customHeight="1">
      <c r="B24" s="181" t="s">
        <v>303</v>
      </c>
      <c r="C24" s="39">
        <v>615423.19</v>
      </c>
      <c r="D24" s="39">
        <v>586467.46</v>
      </c>
      <c r="E24" s="39">
        <v>600813.04</v>
      </c>
      <c r="F24" s="39">
        <v>630674.65</v>
      </c>
      <c r="G24" s="8">
        <f>F24/C24*100</f>
        <v>102.47820690669782</v>
      </c>
      <c r="H24" s="8">
        <f>F24/E24*100</f>
        <v>104.97020004758883</v>
      </c>
      <c r="I24" s="168"/>
    </row>
    <row r="25" spans="2:9" ht="18" customHeight="1">
      <c r="B25" s="180" t="s">
        <v>304</v>
      </c>
      <c r="C25" s="39">
        <v>615423.19</v>
      </c>
      <c r="D25" s="39">
        <v>586467.46</v>
      </c>
      <c r="E25" s="39">
        <v>600813.04</v>
      </c>
      <c r="F25" s="39">
        <v>630674.65</v>
      </c>
      <c r="G25" s="8">
        <f>F25/C25*100</f>
        <v>102.47820690669782</v>
      </c>
      <c r="H25" s="8">
        <f>F25/E25*100</f>
        <v>104.97020004758883</v>
      </c>
      <c r="I25" s="168"/>
    </row>
    <row r="26" spans="2:9" ht="15" customHeight="1" thickBot="1">
      <c r="B26" s="188" t="s">
        <v>305</v>
      </c>
      <c r="C26" s="234">
        <f>C23+C24-C25</f>
        <v>0</v>
      </c>
      <c r="D26" s="234">
        <f>D23+D24-D25</f>
        <v>0</v>
      </c>
      <c r="E26" s="234">
        <f>E23+E24-E25</f>
        <v>0</v>
      </c>
      <c r="F26" s="234">
        <f>F23+F24-F25</f>
        <v>0</v>
      </c>
      <c r="G26" s="195"/>
      <c r="H26" s="195"/>
      <c r="I26" s="168"/>
    </row>
    <row r="27" spans="2:9" ht="36.75" customHeight="1">
      <c r="B27" s="184" t="s">
        <v>308</v>
      </c>
      <c r="C27" s="199"/>
      <c r="D27" s="199"/>
      <c r="E27" s="200"/>
      <c r="F27" s="196"/>
      <c r="G27" s="196"/>
      <c r="H27" s="196"/>
      <c r="I27" s="168"/>
    </row>
    <row r="28" spans="2:9" ht="15" customHeight="1">
      <c r="B28" s="183" t="s">
        <v>302</v>
      </c>
      <c r="C28" s="201">
        <v>892.99</v>
      </c>
      <c r="D28" s="197">
        <f>C31</f>
        <v>892.9900000000002</v>
      </c>
      <c r="E28" s="197">
        <f>D31</f>
        <v>892.9900000000002</v>
      </c>
      <c r="F28" s="197">
        <f>E31</f>
        <v>892.9900000000002</v>
      </c>
      <c r="G28" s="194"/>
      <c r="H28" s="194"/>
      <c r="I28" s="168"/>
    </row>
    <row r="29" spans="2:9" ht="15.75" customHeight="1">
      <c r="B29" s="181" t="s">
        <v>303</v>
      </c>
      <c r="C29" s="39">
        <v>2070.48</v>
      </c>
      <c r="D29" s="39">
        <v>0</v>
      </c>
      <c r="E29" s="39">
        <v>1583</v>
      </c>
      <c r="F29" s="39">
        <v>2481</v>
      </c>
      <c r="G29" s="8">
        <v>0</v>
      </c>
      <c r="H29" s="8">
        <f>F29/E29*100</f>
        <v>156.7277321541377</v>
      </c>
      <c r="I29" s="168"/>
    </row>
    <row r="30" spans="2:9" ht="15.75" customHeight="1">
      <c r="B30" s="180" t="s">
        <v>304</v>
      </c>
      <c r="C30" s="39">
        <v>2070.48</v>
      </c>
      <c r="D30" s="39">
        <v>0</v>
      </c>
      <c r="E30" s="39">
        <v>1583</v>
      </c>
      <c r="F30" s="39">
        <v>2973.99</v>
      </c>
      <c r="G30" s="8">
        <f>F30/C30*100</f>
        <v>143.6377071983308</v>
      </c>
      <c r="H30" s="8">
        <v>0</v>
      </c>
      <c r="I30" s="168"/>
    </row>
    <row r="31" spans="2:10" ht="15.75" customHeight="1" thickBot="1">
      <c r="B31" s="188" t="s">
        <v>305</v>
      </c>
      <c r="C31" s="233">
        <f>C28+C29-C30</f>
        <v>892.9900000000002</v>
      </c>
      <c r="D31" s="233">
        <f>D28+D29-D30</f>
        <v>892.9900000000002</v>
      </c>
      <c r="E31" s="233">
        <f>E28+E29-E30</f>
        <v>892.9900000000002</v>
      </c>
      <c r="F31" s="233">
        <f>F28+F29-F30</f>
        <v>400.00000000000045</v>
      </c>
      <c r="G31" s="195"/>
      <c r="H31" s="195"/>
      <c r="I31" s="168"/>
      <c r="J31" s="157"/>
    </row>
    <row r="32" spans="2:9" ht="15.75" customHeight="1">
      <c r="B32" s="190" t="s">
        <v>347</v>
      </c>
      <c r="C32" s="199">
        <f aca="true" t="shared" si="0" ref="C32:F33">C9+C14+C19+C24+C29</f>
        <v>772673.58</v>
      </c>
      <c r="D32" s="199">
        <f t="shared" si="0"/>
        <v>791290.24</v>
      </c>
      <c r="E32" s="199">
        <f t="shared" si="0"/>
        <v>774500.39</v>
      </c>
      <c r="F32" s="199">
        <f t="shared" si="0"/>
        <v>799423.78</v>
      </c>
      <c r="G32" s="196"/>
      <c r="H32" s="196"/>
      <c r="I32" s="168"/>
    </row>
    <row r="33" spans="2:9" ht="15.75" customHeight="1">
      <c r="B33" s="191" t="s">
        <v>346</v>
      </c>
      <c r="C33" s="198">
        <f t="shared" si="0"/>
        <v>772954.2499999999</v>
      </c>
      <c r="D33" s="198">
        <f t="shared" si="0"/>
        <v>791290.24</v>
      </c>
      <c r="E33" s="198">
        <f t="shared" si="0"/>
        <v>774500.39</v>
      </c>
      <c r="F33" s="198">
        <f t="shared" si="0"/>
        <v>804540.8300000001</v>
      </c>
      <c r="G33" s="194"/>
      <c r="H33" s="194"/>
      <c r="I33" s="168"/>
    </row>
    <row r="34" spans="2:9" ht="25.5" customHeight="1">
      <c r="B34" s="192" t="s">
        <v>350</v>
      </c>
      <c r="C34" s="201">
        <f>C8+C13+C18+C23+C28</f>
        <v>12772.85</v>
      </c>
      <c r="D34" s="201">
        <f>D8+D13+D18+D23+D28</f>
        <v>12492.179999999998</v>
      </c>
      <c r="E34" s="201">
        <f>E8+E13+E18+E23+E28</f>
        <v>12492.18</v>
      </c>
      <c r="F34" s="201">
        <f>F8+F13+F18+F23+F28</f>
        <v>12492.18</v>
      </c>
      <c r="G34" s="194"/>
      <c r="H34" s="194"/>
      <c r="I34" s="168"/>
    </row>
    <row r="35" spans="2:9" ht="15.75" customHeight="1">
      <c r="B35" s="190" t="s">
        <v>348</v>
      </c>
      <c r="C35" s="199">
        <f>C32+C34</f>
        <v>785446.4299999999</v>
      </c>
      <c r="D35" s="199">
        <f>D32+D34</f>
        <v>803782.42</v>
      </c>
      <c r="E35" s="199">
        <f>E32+E34</f>
        <v>786992.5700000001</v>
      </c>
      <c r="F35" s="199">
        <f>F32+F34</f>
        <v>811915.9600000001</v>
      </c>
      <c r="G35" s="194"/>
      <c r="H35" s="194"/>
      <c r="I35" s="168"/>
    </row>
    <row r="36" spans="2:9" ht="15.75" customHeight="1">
      <c r="B36" s="191" t="s">
        <v>309</v>
      </c>
      <c r="C36" s="198">
        <f>C33</f>
        <v>772954.2499999999</v>
      </c>
      <c r="D36" s="198">
        <f>D33</f>
        <v>791290.24</v>
      </c>
      <c r="E36" s="198">
        <f>E33</f>
        <v>774500.39</v>
      </c>
      <c r="F36" s="198">
        <f>F33</f>
        <v>804540.8300000001</v>
      </c>
      <c r="G36" s="194"/>
      <c r="H36" s="194"/>
      <c r="I36" s="168"/>
    </row>
    <row r="37" spans="2:9" ht="21" customHeight="1">
      <c r="B37" s="192" t="s">
        <v>340</v>
      </c>
      <c r="C37" s="202">
        <f>C35-C36</f>
        <v>12492.180000000051</v>
      </c>
      <c r="D37" s="202">
        <f>D11+D16+D21+D26+D31</f>
        <v>12492.18</v>
      </c>
      <c r="E37" s="202">
        <f>E11+E16+E21+E26+E31</f>
        <v>12492.18</v>
      </c>
      <c r="F37" s="236">
        <f>F11+F16+F21+F26+F31</f>
        <v>7375.130000000001</v>
      </c>
      <c r="G37" s="235" t="s">
        <v>341</v>
      </c>
      <c r="H37" s="194"/>
      <c r="I37" s="168"/>
    </row>
    <row r="38" ht="15.75" customHeight="1">
      <c r="I38" s="168"/>
    </row>
    <row r="39" ht="15.75" customHeight="1">
      <c r="I39" s="168"/>
    </row>
    <row r="40" spans="3:9" ht="15.75" customHeight="1">
      <c r="C40" s="23"/>
      <c r="D40" s="23"/>
      <c r="E40" s="23"/>
      <c r="F40" s="23"/>
      <c r="I40" s="168"/>
    </row>
    <row r="41" ht="15.75" customHeight="1">
      <c r="I41" s="168"/>
    </row>
    <row r="42" ht="15.75" customHeight="1">
      <c r="I42" s="168"/>
    </row>
    <row r="43" ht="15.75" customHeight="1">
      <c r="I43" s="168"/>
    </row>
    <row r="44" ht="15.75" customHeight="1">
      <c r="I44" s="168"/>
    </row>
    <row r="45" ht="15.75" customHeight="1">
      <c r="I45" s="168"/>
    </row>
    <row r="46" ht="15.75" customHeight="1">
      <c r="I46" s="168"/>
    </row>
    <row r="47" ht="15.75" customHeight="1">
      <c r="I47" s="168"/>
    </row>
    <row r="48" ht="15.75" customHeight="1">
      <c r="I48" s="168"/>
    </row>
    <row r="49" ht="15.75" customHeight="1">
      <c r="I49" s="168"/>
    </row>
    <row r="50" ht="15.75" customHeight="1">
      <c r="I50" s="168"/>
    </row>
    <row r="51" ht="15.75" customHeight="1">
      <c r="I51" s="168"/>
    </row>
    <row r="52" ht="15.75" customHeight="1">
      <c r="I52" s="168"/>
    </row>
    <row r="53" ht="15.75" customHeight="1">
      <c r="I53" s="168"/>
    </row>
    <row r="54" ht="15.75" customHeight="1">
      <c r="I54" s="168"/>
    </row>
    <row r="55" ht="15.75" customHeight="1">
      <c r="I55" s="168"/>
    </row>
    <row r="56" ht="15.75" customHeight="1">
      <c r="I56" s="168"/>
    </row>
    <row r="57" ht="15.75" customHeight="1">
      <c r="I57" s="168"/>
    </row>
    <row r="58" ht="15.75" customHeight="1">
      <c r="I58" s="168"/>
    </row>
    <row r="59" ht="15.75" customHeight="1">
      <c r="I59" s="168"/>
    </row>
    <row r="60" ht="15.75" customHeight="1">
      <c r="I60" s="168"/>
    </row>
    <row r="61" ht="15" customHeight="1">
      <c r="I61" s="168"/>
    </row>
    <row r="62" ht="15" customHeight="1">
      <c r="I62" s="168"/>
    </row>
    <row r="63" ht="15" customHeight="1">
      <c r="I63" s="168"/>
    </row>
    <row r="64" ht="15" customHeight="1">
      <c r="I64" s="168"/>
    </row>
    <row r="65" ht="15" customHeight="1">
      <c r="I65" s="168"/>
    </row>
    <row r="66" ht="15" customHeight="1">
      <c r="I66" s="168"/>
    </row>
    <row r="67" ht="15" customHeight="1">
      <c r="I67" s="168"/>
    </row>
    <row r="68" ht="15" customHeight="1">
      <c r="I68" s="168"/>
    </row>
    <row r="69" ht="15" customHeight="1">
      <c r="I69" s="168"/>
    </row>
    <row r="70" ht="12.75">
      <c r="I70" s="168"/>
    </row>
    <row r="71" ht="12.75">
      <c r="I71" s="168"/>
    </row>
    <row r="72" ht="12.75">
      <c r="I72" s="168"/>
    </row>
    <row r="73" ht="12.75">
      <c r="I73" s="168"/>
    </row>
    <row r="74" ht="12.75">
      <c r="I74" s="168"/>
    </row>
    <row r="75" spans="1:9" ht="12.75">
      <c r="A75" s="34"/>
      <c r="B75" s="34"/>
      <c r="C75" s="34"/>
      <c r="D75" s="34"/>
      <c r="E75" s="34"/>
      <c r="F75" s="34"/>
      <c r="G75" s="34"/>
      <c r="H75" s="34"/>
      <c r="I75" s="168"/>
    </row>
    <row r="76" spans="1:9" ht="12.75">
      <c r="A76" s="34"/>
      <c r="B76" s="34"/>
      <c r="C76" s="34"/>
      <c r="D76" s="34"/>
      <c r="E76" s="34"/>
      <c r="F76" s="34"/>
      <c r="G76" s="34"/>
      <c r="H76" s="34"/>
      <c r="I76" s="168"/>
    </row>
    <row r="77" ht="12.75">
      <c r="I77" s="168"/>
    </row>
    <row r="78" ht="15" customHeight="1">
      <c r="I78" s="168"/>
    </row>
    <row r="79" ht="15" customHeight="1">
      <c r="I79" s="168"/>
    </row>
    <row r="80" ht="15" customHeight="1">
      <c r="I80" s="168"/>
    </row>
    <row r="81" ht="15" customHeight="1">
      <c r="I81" s="168"/>
    </row>
    <row r="82" spans="1:9" ht="15" customHeight="1">
      <c r="A82" s="28"/>
      <c r="B82" s="28"/>
      <c r="C82" s="28"/>
      <c r="D82" s="28"/>
      <c r="E82" s="28"/>
      <c r="F82" s="28"/>
      <c r="G82" s="28"/>
      <c r="H82" s="28"/>
      <c r="I82" s="168"/>
    </row>
    <row r="83" spans="1:9" ht="12.75">
      <c r="A83" s="52"/>
      <c r="B83" s="52"/>
      <c r="C83" s="52"/>
      <c r="D83" s="52"/>
      <c r="E83" s="52"/>
      <c r="F83" s="52"/>
      <c r="G83" s="52"/>
      <c r="H83" s="52"/>
      <c r="I83" s="168"/>
    </row>
    <row r="84" ht="12.75">
      <c r="I84" s="168"/>
    </row>
    <row r="85" ht="12.75">
      <c r="I85" s="168"/>
    </row>
    <row r="86" ht="12.75">
      <c r="I86" s="168"/>
    </row>
    <row r="87" ht="12.75">
      <c r="I87" s="168"/>
    </row>
    <row r="88" ht="15" customHeight="1">
      <c r="I88" s="168"/>
    </row>
    <row r="89" ht="15" customHeight="1">
      <c r="I89" s="168"/>
    </row>
    <row r="90" ht="15" customHeight="1">
      <c r="I90" s="168"/>
    </row>
    <row r="91" spans="1:9" ht="15" customHeight="1">
      <c r="A91" s="47"/>
      <c r="B91" s="40"/>
      <c r="C91" s="48"/>
      <c r="D91" s="48"/>
      <c r="E91" s="48"/>
      <c r="F91" s="48"/>
      <c r="G91" s="41"/>
      <c r="H91" s="41"/>
      <c r="I91" s="168"/>
    </row>
    <row r="92" ht="15" customHeight="1">
      <c r="I92" s="168"/>
    </row>
    <row r="93" ht="15" customHeight="1">
      <c r="I93" s="168"/>
    </row>
    <row r="94" ht="15" customHeight="1">
      <c r="I94" s="168"/>
    </row>
    <row r="95" ht="15" customHeight="1">
      <c r="I95" s="168"/>
    </row>
    <row r="96" ht="12.75">
      <c r="I96" s="168"/>
    </row>
    <row r="97" ht="12.75">
      <c r="I97" s="168"/>
    </row>
    <row r="98" spans="1:9" s="34" customFormat="1" ht="12.75">
      <c r="A98" s="53"/>
      <c r="B98" s="23"/>
      <c r="C98" s="24"/>
      <c r="D98" s="24"/>
      <c r="E98" s="24"/>
      <c r="F98" s="24"/>
      <c r="G98" s="25"/>
      <c r="H98" s="26"/>
      <c r="I98" s="168"/>
    </row>
    <row r="99" spans="1:9" s="34" customFormat="1" ht="12.75">
      <c r="A99" s="53"/>
      <c r="B99" s="23"/>
      <c r="C99" s="24"/>
      <c r="D99" s="24"/>
      <c r="E99" s="24"/>
      <c r="F99" s="24"/>
      <c r="G99" s="25"/>
      <c r="H99" s="26"/>
      <c r="I99" s="168"/>
    </row>
    <row r="100" ht="12.75">
      <c r="I100" s="168"/>
    </row>
    <row r="101" ht="19.5" customHeight="1">
      <c r="I101" s="168"/>
    </row>
    <row r="102" ht="19.5" customHeight="1">
      <c r="I102" s="157"/>
    </row>
    <row r="103" ht="19.5" customHeight="1">
      <c r="I103" s="157"/>
    </row>
    <row r="104" ht="39" customHeight="1">
      <c r="I104" s="167"/>
    </row>
    <row r="105" ht="19.5" customHeight="1">
      <c r="I105" s="167"/>
    </row>
    <row r="106" ht="19.5" customHeight="1">
      <c r="I106" s="167"/>
    </row>
    <row r="107" ht="19.5" customHeight="1">
      <c r="I107" s="167"/>
    </row>
    <row r="108" ht="19.5" customHeight="1">
      <c r="I108" s="167"/>
    </row>
    <row r="109" ht="19.5" customHeight="1">
      <c r="I109" s="167"/>
    </row>
    <row r="110" ht="19.5" customHeight="1">
      <c r="I110" s="167"/>
    </row>
    <row r="111" ht="19.5" customHeight="1">
      <c r="I111" s="167"/>
    </row>
    <row r="113" ht="19.5" customHeight="1"/>
    <row r="114" spans="1:8" s="28" customFormat="1" ht="39" customHeight="1">
      <c r="A114" s="53"/>
      <c r="B114" s="23"/>
      <c r="C114" s="24"/>
      <c r="D114" s="24"/>
      <c r="E114" s="24"/>
      <c r="F114" s="24"/>
      <c r="G114" s="25"/>
      <c r="H114" s="26"/>
    </row>
    <row r="115" spans="1:8" s="52" customFormat="1" ht="27" customHeight="1">
      <c r="A115" s="53"/>
      <c r="B115" s="23"/>
      <c r="C115" s="24"/>
      <c r="D115" s="24"/>
      <c r="E115" s="24"/>
      <c r="F115" s="24"/>
      <c r="G115" s="25"/>
      <c r="H115" s="26"/>
    </row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</sheetData>
  <sheetProtection/>
  <mergeCells count="1">
    <mergeCell ref="B2:H2"/>
  </mergeCells>
  <printOptions/>
  <pageMargins left="0.5118110236220472" right="0.11811023622047245" top="0.7480314960629921" bottom="0.7480314960629921" header="0.31496062992125984" footer="0.31496062992125984"/>
  <pageSetup fitToHeight="4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9"/>
  <sheetViews>
    <sheetView zoomScalePageLayoutView="0" workbookViewId="0" topLeftCell="A1">
      <selection activeCell="N29" sqref="N29"/>
    </sheetView>
  </sheetViews>
  <sheetFormatPr defaultColWidth="9.140625" defaultRowHeight="12.75"/>
  <cols>
    <col min="2" max="2" width="30.7109375" style="0" customWidth="1"/>
    <col min="3" max="3" width="16.140625" style="0" customWidth="1"/>
    <col min="4" max="4" width="15.8515625" style="0" customWidth="1"/>
    <col min="5" max="5" width="16.421875" style="0" customWidth="1"/>
    <col min="6" max="6" width="13.57421875" style="0" customWidth="1"/>
    <col min="7" max="7" width="11.00390625" style="0" customWidth="1"/>
    <col min="8" max="8" width="10.7109375" style="0" customWidth="1"/>
  </cols>
  <sheetData>
    <row r="2" spans="2:8" ht="15.75">
      <c r="B2" s="273" t="s">
        <v>310</v>
      </c>
      <c r="C2" s="273"/>
      <c r="D2" s="273"/>
      <c r="E2" s="273"/>
      <c r="F2" s="273"/>
      <c r="G2" s="273"/>
      <c r="H2" s="273"/>
    </row>
    <row r="3" spans="2:8" ht="18">
      <c r="B3" s="171"/>
      <c r="C3" s="171"/>
      <c r="D3" s="171"/>
      <c r="E3" s="171"/>
      <c r="F3" s="172"/>
      <c r="G3" s="172"/>
      <c r="H3" s="172"/>
    </row>
    <row r="4" spans="1:8" ht="38.25">
      <c r="A4" s="173" t="s">
        <v>311</v>
      </c>
      <c r="B4" s="173" t="s">
        <v>312</v>
      </c>
      <c r="C4" s="173" t="s">
        <v>334</v>
      </c>
      <c r="D4" s="173" t="s">
        <v>294</v>
      </c>
      <c r="E4" s="173" t="s">
        <v>295</v>
      </c>
      <c r="F4" s="173" t="s">
        <v>335</v>
      </c>
      <c r="G4" s="173" t="s">
        <v>296</v>
      </c>
      <c r="H4" s="173" t="s">
        <v>297</v>
      </c>
    </row>
    <row r="5" spans="1:8" ht="12.75">
      <c r="A5" s="174"/>
      <c r="B5" s="174">
        <v>1</v>
      </c>
      <c r="C5" s="174">
        <v>2</v>
      </c>
      <c r="D5" s="174">
        <v>3</v>
      </c>
      <c r="E5" s="174">
        <v>4</v>
      </c>
      <c r="F5" s="174">
        <v>5</v>
      </c>
      <c r="G5" s="174" t="s">
        <v>71</v>
      </c>
      <c r="H5" s="174" t="s">
        <v>72</v>
      </c>
    </row>
    <row r="6" spans="1:8" ht="19.5" customHeight="1">
      <c r="A6" s="178"/>
      <c r="B6" s="175" t="s">
        <v>178</v>
      </c>
      <c r="C6" s="176"/>
      <c r="D6" s="176"/>
      <c r="E6" s="176"/>
      <c r="F6" s="178"/>
      <c r="G6" s="178"/>
      <c r="H6" s="178"/>
    </row>
    <row r="7" spans="1:8" ht="19.5" customHeight="1">
      <c r="A7" s="231" t="s">
        <v>313</v>
      </c>
      <c r="B7" s="175" t="s">
        <v>316</v>
      </c>
      <c r="C7" s="228">
        <f aca="true" t="shared" si="0" ref="C7:F8">C8</f>
        <v>772954.25</v>
      </c>
      <c r="D7" s="228">
        <f t="shared" si="0"/>
        <v>791290.24</v>
      </c>
      <c r="E7" s="228">
        <f t="shared" si="0"/>
        <v>774500.39</v>
      </c>
      <c r="F7" s="228">
        <f t="shared" si="0"/>
        <v>804540.83</v>
      </c>
      <c r="G7" s="229">
        <f>F7/C7*100</f>
        <v>104.08647471697063</v>
      </c>
      <c r="H7" s="229">
        <f>F7/E7*100</f>
        <v>103.87868623281132</v>
      </c>
    </row>
    <row r="8" spans="1:8" ht="19.5" customHeight="1">
      <c r="A8" s="226" t="s">
        <v>314</v>
      </c>
      <c r="B8" s="203" t="s">
        <v>317</v>
      </c>
      <c r="C8" s="227">
        <f t="shared" si="0"/>
        <v>772954.25</v>
      </c>
      <c r="D8" s="227">
        <f t="shared" si="0"/>
        <v>791290.24</v>
      </c>
      <c r="E8" s="227">
        <f t="shared" si="0"/>
        <v>774500.39</v>
      </c>
      <c r="F8" s="227">
        <f t="shared" si="0"/>
        <v>804540.83</v>
      </c>
      <c r="G8" s="230">
        <f>F8/C8*100</f>
        <v>104.08647471697063</v>
      </c>
      <c r="H8" s="230">
        <f>F8/E8*100</f>
        <v>103.87868623281132</v>
      </c>
    </row>
    <row r="9" spans="1:8" ht="19.5" customHeight="1">
      <c r="A9" s="226" t="s">
        <v>315</v>
      </c>
      <c r="B9" s="204" t="s">
        <v>318</v>
      </c>
      <c r="C9" s="227">
        <v>772954.25</v>
      </c>
      <c r="D9" s="227">
        <v>791290.24</v>
      </c>
      <c r="E9" s="227">
        <v>774500.39</v>
      </c>
      <c r="F9" s="237">
        <v>804540.83</v>
      </c>
      <c r="G9" s="230">
        <f>F9/C9*100</f>
        <v>104.08647471697063</v>
      </c>
      <c r="H9" s="230">
        <f>F9/E9*100</f>
        <v>103.87868623281132</v>
      </c>
    </row>
  </sheetData>
  <sheetProtection/>
  <mergeCells count="1">
    <mergeCell ref="B2:H2"/>
  </mergeCells>
  <printOptions/>
  <pageMargins left="0.7" right="0.7" top="0.75" bottom="0.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34"/>
  <sheetViews>
    <sheetView showGridLines="0" tabSelected="1" zoomScalePageLayoutView="0" workbookViewId="0" topLeftCell="A1">
      <selection activeCell="M228" sqref="M228"/>
    </sheetView>
  </sheetViews>
  <sheetFormatPr defaultColWidth="8.8515625" defaultRowHeight="27" customHeight="1"/>
  <cols>
    <col min="1" max="1" width="9.421875" style="70" customWidth="1"/>
    <col min="2" max="2" width="13.140625" style="70" customWidth="1"/>
    <col min="3" max="3" width="44.421875" style="70" customWidth="1"/>
    <col min="4" max="4" width="15.140625" style="94" customWidth="1"/>
    <col min="5" max="5" width="14.57421875" style="95" customWidth="1"/>
    <col min="6" max="6" width="13.140625" style="95" customWidth="1"/>
    <col min="7" max="7" width="13.28125" style="95" customWidth="1"/>
    <col min="8" max="8" width="13.8515625" style="95" customWidth="1"/>
    <col min="9" max="9" width="11.7109375" style="72" customWidth="1"/>
    <col min="10" max="10" width="11.140625" style="72" customWidth="1"/>
    <col min="11" max="11" width="13.00390625" style="70" customWidth="1"/>
    <col min="12" max="13" width="11.140625" style="70" customWidth="1"/>
    <col min="14" max="16384" width="8.8515625" style="70" customWidth="1"/>
  </cols>
  <sheetData>
    <row r="1" spans="1:10" ht="34.5" customHeight="1">
      <c r="A1" s="280" t="s">
        <v>321</v>
      </c>
      <c r="B1" s="280"/>
      <c r="C1" s="280"/>
      <c r="D1" s="280"/>
      <c r="E1" s="280"/>
      <c r="F1" s="280"/>
      <c r="G1" s="280"/>
      <c r="H1" s="280"/>
      <c r="I1" s="280"/>
      <c r="J1" s="280"/>
    </row>
    <row r="2" spans="1:10" s="72" customFormat="1" ht="27" customHeight="1">
      <c r="A2" s="221"/>
      <c r="B2" s="277" t="s">
        <v>0</v>
      </c>
      <c r="C2" s="278"/>
      <c r="D2" s="221" t="s">
        <v>63</v>
      </c>
      <c r="E2" s="222" t="s">
        <v>263</v>
      </c>
      <c r="F2" s="222" t="s">
        <v>282</v>
      </c>
      <c r="G2" s="222" t="s">
        <v>283</v>
      </c>
      <c r="H2" s="222" t="s">
        <v>286</v>
      </c>
      <c r="I2" s="221" t="s">
        <v>65</v>
      </c>
      <c r="J2" s="221" t="s">
        <v>66</v>
      </c>
    </row>
    <row r="3" spans="1:11" s="74" customFormat="1" ht="14.25" customHeight="1">
      <c r="A3" s="223"/>
      <c r="B3" s="279" t="s">
        <v>1</v>
      </c>
      <c r="C3" s="278"/>
      <c r="D3" s="224"/>
      <c r="E3" s="225">
        <v>2</v>
      </c>
      <c r="F3" s="225">
        <v>3</v>
      </c>
      <c r="G3" s="225">
        <v>4</v>
      </c>
      <c r="H3" s="225">
        <v>5</v>
      </c>
      <c r="I3" s="224" t="s">
        <v>64</v>
      </c>
      <c r="J3" s="224" t="s">
        <v>67</v>
      </c>
      <c r="K3" s="73"/>
    </row>
    <row r="4" spans="1:11" s="80" customFormat="1" ht="27" customHeight="1">
      <c r="A4" s="75"/>
      <c r="B4" s="76"/>
      <c r="C4" s="134" t="s">
        <v>226</v>
      </c>
      <c r="D4" s="137"/>
      <c r="E4" s="138">
        <v>772954.25</v>
      </c>
      <c r="F4" s="138">
        <f>F8+F98+F183+F203</f>
        <v>791290.24</v>
      </c>
      <c r="G4" s="138">
        <f>G8+G98+G183+G203+G213</f>
        <v>774500.3929999999</v>
      </c>
      <c r="H4" s="138">
        <f>H8+H98+H177+H183+H203+H213</f>
        <v>804540.8299999998</v>
      </c>
      <c r="I4" s="139">
        <f aca="true" t="shared" si="0" ref="I4:I9">H4/E4*100</f>
        <v>104.08647471697061</v>
      </c>
      <c r="J4" s="139">
        <f aca="true" t="shared" si="1" ref="J4:J9">H4/G4*100</f>
        <v>103.87868583044089</v>
      </c>
      <c r="K4" s="169"/>
    </row>
    <row r="5" spans="1:12" s="80" customFormat="1" ht="27" customHeight="1">
      <c r="A5" s="75"/>
      <c r="B5" s="135">
        <v>3</v>
      </c>
      <c r="C5" s="134" t="s">
        <v>156</v>
      </c>
      <c r="D5" s="77"/>
      <c r="E5" s="78">
        <f>E10+E36+E47+E75+E100+E107+E122+E129+E134+E156+E161+E179+E205+E215</f>
        <v>730327.1599999999</v>
      </c>
      <c r="F5" s="78">
        <f>F10+F36+F47+F75+F100+F107+F122+F129+F134+F156+F161+F179+F205+F215</f>
        <v>785253.1699999999</v>
      </c>
      <c r="G5" s="78">
        <f>G10+G36+G47+G75+G100+G107+G122+G129+G134+G156+G161+G179+G205+G215</f>
        <v>772381.2429999999</v>
      </c>
      <c r="H5" s="78">
        <f>H10+H36+H47+H75+H100+H107+H122+H129+H134+H156+H161+H179+H205+H215</f>
        <v>802109.9399999997</v>
      </c>
      <c r="I5" s="91">
        <f t="shared" si="0"/>
        <v>109.82885259258327</v>
      </c>
      <c r="J5" s="91">
        <f t="shared" si="1"/>
        <v>103.8489667207001</v>
      </c>
      <c r="K5" s="169"/>
      <c r="L5" s="166"/>
    </row>
    <row r="6" spans="1:12" s="80" customFormat="1" ht="27" customHeight="1">
      <c r="A6" s="75"/>
      <c r="B6" s="135">
        <v>4</v>
      </c>
      <c r="C6" s="136" t="s">
        <v>159</v>
      </c>
      <c r="D6" s="77"/>
      <c r="E6" s="78">
        <f>E70+E149+E173+E185+E190+E198</f>
        <v>5495.710000000001</v>
      </c>
      <c r="F6" s="78">
        <f>F70+F149+F173+F185+F190+F198</f>
        <v>6037.07</v>
      </c>
      <c r="G6" s="78">
        <f>G70+G149+G173+G185+G190+G198</f>
        <v>2119.15</v>
      </c>
      <c r="H6" s="78">
        <f>H70+H149+H173+H185+H190+H198</f>
        <v>2430.89</v>
      </c>
      <c r="I6" s="91">
        <f t="shared" si="0"/>
        <v>44.23250135105381</v>
      </c>
      <c r="J6" s="91">
        <f t="shared" si="1"/>
        <v>114.7106151051129</v>
      </c>
      <c r="K6" s="169"/>
      <c r="L6" s="166"/>
    </row>
    <row r="7" spans="1:11" s="80" customFormat="1" ht="27" customHeight="1">
      <c r="A7" s="75"/>
      <c r="B7" s="135"/>
      <c r="C7" s="136"/>
      <c r="D7" s="77"/>
      <c r="E7" s="114">
        <f>SUM(E5:E6)</f>
        <v>735822.8699999999</v>
      </c>
      <c r="F7" s="114">
        <f>SUM(F5:F6)</f>
        <v>791290.2399999999</v>
      </c>
      <c r="G7" s="114">
        <f>SUM(G5:G6)</f>
        <v>774500.3929999999</v>
      </c>
      <c r="H7" s="114">
        <f>SUM(H5:H6)</f>
        <v>804540.8299999997</v>
      </c>
      <c r="I7" s="93">
        <f t="shared" si="0"/>
        <v>109.33892690777603</v>
      </c>
      <c r="J7" s="93">
        <f t="shared" si="1"/>
        <v>103.87868583044086</v>
      </c>
      <c r="K7" s="169"/>
    </row>
    <row r="8" spans="1:11" ht="27" customHeight="1">
      <c r="A8" s="81">
        <v>2201</v>
      </c>
      <c r="B8" s="82" t="s">
        <v>2</v>
      </c>
      <c r="C8" s="81" t="s">
        <v>215</v>
      </c>
      <c r="D8" s="82"/>
      <c r="E8" s="71">
        <f>E9+E35+E46+E74</f>
        <v>689690.71</v>
      </c>
      <c r="F8" s="71">
        <f>F9+F35+F46+F74</f>
        <v>690240.85</v>
      </c>
      <c r="G8" s="71">
        <f>G9+G35+G46+G74</f>
        <v>692207.7999999999</v>
      </c>
      <c r="H8" s="71">
        <f>H9+H35+H46+H74</f>
        <v>735250.4599999998</v>
      </c>
      <c r="I8" s="164">
        <f t="shared" si="0"/>
        <v>106.6058233552254</v>
      </c>
      <c r="J8" s="164">
        <f t="shared" si="1"/>
        <v>106.21817032399807</v>
      </c>
      <c r="K8" s="169"/>
    </row>
    <row r="9" spans="1:11" ht="27" customHeight="1">
      <c r="A9" s="106" t="s">
        <v>216</v>
      </c>
      <c r="B9" s="107" t="s">
        <v>3</v>
      </c>
      <c r="C9" s="106" t="s">
        <v>214</v>
      </c>
      <c r="D9" s="108"/>
      <c r="E9" s="109">
        <f>E10</f>
        <v>18973.000000000004</v>
      </c>
      <c r="F9" s="109">
        <f>F10</f>
        <v>19028</v>
      </c>
      <c r="G9" s="109">
        <f>G10</f>
        <v>17879.519999999997</v>
      </c>
      <c r="H9" s="109">
        <f>H10</f>
        <v>17879.519999999997</v>
      </c>
      <c r="I9" s="110">
        <f t="shared" si="0"/>
        <v>94.23665208454115</v>
      </c>
      <c r="J9" s="110">
        <f t="shared" si="1"/>
        <v>100</v>
      </c>
      <c r="K9" s="169"/>
    </row>
    <row r="10" spans="1:11" ht="27" customHeight="1">
      <c r="A10" s="84"/>
      <c r="B10" s="83">
        <v>3</v>
      </c>
      <c r="C10" s="83" t="s">
        <v>156</v>
      </c>
      <c r="D10" s="85"/>
      <c r="E10" s="86">
        <f>E11+E32</f>
        <v>18973.000000000004</v>
      </c>
      <c r="F10" s="86">
        <f>F11+F32</f>
        <v>19028</v>
      </c>
      <c r="G10" s="86">
        <f>G11+G32</f>
        <v>17879.519999999997</v>
      </c>
      <c r="H10" s="86">
        <f>H11+H32</f>
        <v>17879.519999999997</v>
      </c>
      <c r="I10" s="93">
        <f aca="true" t="shared" si="2" ref="I10:I45">H10/E10*100</f>
        <v>94.23665208454115</v>
      </c>
      <c r="J10" s="93">
        <f aca="true" t="shared" si="3" ref="J10:J45">H10/G10*100</f>
        <v>100</v>
      </c>
      <c r="K10" s="169"/>
    </row>
    <row r="11" spans="1:11" ht="27" customHeight="1">
      <c r="A11" s="84"/>
      <c r="B11" s="83">
        <v>32</v>
      </c>
      <c r="C11" s="83" t="s">
        <v>155</v>
      </c>
      <c r="D11" s="85"/>
      <c r="E11" s="86">
        <f>SUM(E12,E16,E21,E28)</f>
        <v>18336.230000000003</v>
      </c>
      <c r="F11" s="86">
        <f>SUM(F12,F16,F21,F28)</f>
        <v>18696.17</v>
      </c>
      <c r="G11" s="86">
        <f>SUM(G12,G16,G21,G28)</f>
        <v>17215.879999999997</v>
      </c>
      <c r="H11" s="86">
        <f>H12+H16+H21+H28</f>
        <v>17215.879999999997</v>
      </c>
      <c r="I11" s="93">
        <f t="shared" si="2"/>
        <v>93.88996538546907</v>
      </c>
      <c r="J11" s="93">
        <f t="shared" si="3"/>
        <v>100</v>
      </c>
      <c r="K11" s="169"/>
    </row>
    <row r="12" spans="1:11" ht="27" customHeight="1">
      <c r="A12" s="84"/>
      <c r="B12" s="83" t="s">
        <v>6</v>
      </c>
      <c r="C12" s="83" t="s">
        <v>7</v>
      </c>
      <c r="D12" s="85"/>
      <c r="E12" s="86">
        <f>SUM(E13:E15)</f>
        <v>2521.7299999999996</v>
      </c>
      <c r="F12" s="86">
        <f>SUM(F13:F15)</f>
        <v>2654.4599999999996</v>
      </c>
      <c r="G12" s="86">
        <f>SUM(G13:G15)</f>
        <v>2101.74</v>
      </c>
      <c r="H12" s="86">
        <f>SUM(H13:H15)</f>
        <v>2101.74</v>
      </c>
      <c r="I12" s="93">
        <f t="shared" si="2"/>
        <v>83.34516383593802</v>
      </c>
      <c r="J12" s="93">
        <f t="shared" si="3"/>
        <v>100</v>
      </c>
      <c r="K12" s="169"/>
    </row>
    <row r="13" spans="1:11" ht="27" customHeight="1">
      <c r="A13" s="88"/>
      <c r="B13" s="88" t="s">
        <v>9</v>
      </c>
      <c r="C13" s="88" t="s">
        <v>10</v>
      </c>
      <c r="D13" s="89">
        <v>48007</v>
      </c>
      <c r="E13" s="87">
        <v>2256.29</v>
      </c>
      <c r="F13" s="90">
        <v>2256.29</v>
      </c>
      <c r="G13" s="90">
        <v>1856.29</v>
      </c>
      <c r="H13" s="90">
        <v>1856.29</v>
      </c>
      <c r="I13" s="91">
        <f t="shared" si="2"/>
        <v>82.2717824393141</v>
      </c>
      <c r="J13" s="91">
        <f t="shared" si="3"/>
        <v>100</v>
      </c>
      <c r="K13" s="169"/>
    </row>
    <row r="14" spans="1:11" ht="27" customHeight="1">
      <c r="A14" s="88"/>
      <c r="B14" s="88" t="s">
        <v>33</v>
      </c>
      <c r="C14" s="88" t="s">
        <v>34</v>
      </c>
      <c r="D14" s="89">
        <v>48007</v>
      </c>
      <c r="E14" s="87">
        <v>132.72</v>
      </c>
      <c r="F14" s="90">
        <v>132.72</v>
      </c>
      <c r="G14" s="90">
        <v>112.72</v>
      </c>
      <c r="H14" s="90">
        <v>112.72</v>
      </c>
      <c r="I14" s="91">
        <f t="shared" si="2"/>
        <v>84.93068113321279</v>
      </c>
      <c r="J14" s="91">
        <f t="shared" si="3"/>
        <v>100</v>
      </c>
      <c r="K14" s="169"/>
    </row>
    <row r="15" spans="1:11" ht="27" customHeight="1">
      <c r="A15" s="88"/>
      <c r="B15" s="88">
        <v>3214</v>
      </c>
      <c r="C15" s="88" t="s">
        <v>222</v>
      </c>
      <c r="D15" s="89">
        <v>48007</v>
      </c>
      <c r="E15" s="87">
        <v>132.72</v>
      </c>
      <c r="F15" s="90">
        <v>265.45</v>
      </c>
      <c r="G15" s="90">
        <v>132.73</v>
      </c>
      <c r="H15" s="90">
        <v>132.73</v>
      </c>
      <c r="I15" s="91">
        <f t="shared" si="2"/>
        <v>100.00753465943339</v>
      </c>
      <c r="J15" s="91">
        <f t="shared" si="3"/>
        <v>100</v>
      </c>
      <c r="K15" s="169"/>
    </row>
    <row r="16" spans="1:11" ht="27" customHeight="1">
      <c r="A16" s="84"/>
      <c r="B16" s="83" t="s">
        <v>35</v>
      </c>
      <c r="C16" s="83" t="s">
        <v>36</v>
      </c>
      <c r="D16" s="85"/>
      <c r="E16" s="86">
        <f>SUM(E17:E20)</f>
        <v>4127.68</v>
      </c>
      <c r="F16" s="86">
        <f>SUM(F17:F20)</f>
        <v>3304.79</v>
      </c>
      <c r="G16" s="86">
        <f>SUM(G17:G20)</f>
        <v>4011.31</v>
      </c>
      <c r="H16" s="86">
        <f>SUM(H17:H20)</f>
        <v>3772.47</v>
      </c>
      <c r="I16" s="93">
        <f t="shared" si="2"/>
        <v>91.39443949143343</v>
      </c>
      <c r="J16" s="93">
        <f t="shared" si="3"/>
        <v>94.04583540040535</v>
      </c>
      <c r="K16" s="169"/>
    </row>
    <row r="17" spans="1:11" ht="27" customHeight="1">
      <c r="A17" s="88"/>
      <c r="B17" s="88" t="s">
        <v>45</v>
      </c>
      <c r="C17" s="88" t="s">
        <v>46</v>
      </c>
      <c r="D17" s="89">
        <v>48007</v>
      </c>
      <c r="E17" s="87">
        <v>3264.98</v>
      </c>
      <c r="F17" s="90">
        <v>2641.18</v>
      </c>
      <c r="G17" s="90">
        <v>3264.98</v>
      </c>
      <c r="H17" s="90">
        <v>3264.98</v>
      </c>
      <c r="I17" s="91">
        <f t="shared" si="2"/>
        <v>100</v>
      </c>
      <c r="J17" s="91">
        <f t="shared" si="3"/>
        <v>100</v>
      </c>
      <c r="K17" s="169"/>
    </row>
    <row r="18" spans="1:11" ht="27" customHeight="1">
      <c r="A18" s="88"/>
      <c r="B18" s="88" t="s">
        <v>47</v>
      </c>
      <c r="C18" s="88" t="s">
        <v>48</v>
      </c>
      <c r="D18" s="89">
        <v>48007</v>
      </c>
      <c r="E18" s="87">
        <v>530.89</v>
      </c>
      <c r="F18" s="90">
        <v>398.17</v>
      </c>
      <c r="G18" s="90">
        <v>480.89</v>
      </c>
      <c r="H18" s="90">
        <v>480.89</v>
      </c>
      <c r="I18" s="91">
        <f t="shared" si="2"/>
        <v>90.58185311458118</v>
      </c>
      <c r="J18" s="91">
        <f t="shared" si="3"/>
        <v>100</v>
      </c>
      <c r="K18" s="169"/>
    </row>
    <row r="19" spans="1:11" ht="27" customHeight="1">
      <c r="A19" s="88"/>
      <c r="B19" s="88" t="s">
        <v>49</v>
      </c>
      <c r="C19" s="88" t="s">
        <v>50</v>
      </c>
      <c r="D19" s="89">
        <v>48007</v>
      </c>
      <c r="E19" s="87">
        <v>199.09</v>
      </c>
      <c r="F19" s="90">
        <v>199.08</v>
      </c>
      <c r="G19" s="90">
        <v>199.08</v>
      </c>
      <c r="H19" s="90">
        <v>26.6</v>
      </c>
      <c r="I19" s="91">
        <f t="shared" si="2"/>
        <v>13.360791601788137</v>
      </c>
      <c r="J19" s="91">
        <f t="shared" si="3"/>
        <v>13.361462728551334</v>
      </c>
      <c r="K19" s="169"/>
    </row>
    <row r="20" spans="1:11" ht="27" customHeight="1">
      <c r="A20" s="88"/>
      <c r="B20" s="88" t="s">
        <v>37</v>
      </c>
      <c r="C20" s="88" t="s">
        <v>38</v>
      </c>
      <c r="D20" s="89">
        <v>48007</v>
      </c>
      <c r="E20" s="87">
        <v>132.72</v>
      </c>
      <c r="F20" s="90">
        <v>66.36</v>
      </c>
      <c r="G20" s="90">
        <v>66.36</v>
      </c>
      <c r="H20" s="90">
        <v>0</v>
      </c>
      <c r="I20" s="91">
        <f t="shared" si="2"/>
        <v>0</v>
      </c>
      <c r="J20" s="91">
        <f t="shared" si="3"/>
        <v>0</v>
      </c>
      <c r="K20" s="169"/>
    </row>
    <row r="21" spans="1:11" ht="27" customHeight="1">
      <c r="A21" s="84"/>
      <c r="B21" s="83" t="s">
        <v>13</v>
      </c>
      <c r="C21" s="83" t="s">
        <v>14</v>
      </c>
      <c r="D21" s="85"/>
      <c r="E21" s="86">
        <f>SUM(E22:E27)</f>
        <v>10587.24</v>
      </c>
      <c r="F21" s="86">
        <f>SUM(F22:F27)</f>
        <v>10945.17</v>
      </c>
      <c r="G21" s="86">
        <f>SUM(G22:G27)</f>
        <v>10074.689999999999</v>
      </c>
      <c r="H21" s="86">
        <f>SUM(H22:H27)</f>
        <v>10261.25</v>
      </c>
      <c r="I21" s="93">
        <f t="shared" si="2"/>
        <v>96.920916121671</v>
      </c>
      <c r="J21" s="93">
        <f t="shared" si="3"/>
        <v>101.85176913632084</v>
      </c>
      <c r="K21" s="169"/>
    </row>
    <row r="22" spans="1:11" ht="27" customHeight="1">
      <c r="A22" s="88"/>
      <c r="B22" s="88" t="s">
        <v>51</v>
      </c>
      <c r="C22" s="88" t="s">
        <v>52</v>
      </c>
      <c r="D22" s="89">
        <v>48007</v>
      </c>
      <c r="E22" s="90">
        <v>1791.76</v>
      </c>
      <c r="F22" s="90">
        <v>1858.12</v>
      </c>
      <c r="G22" s="90">
        <v>1691.76</v>
      </c>
      <c r="H22" s="90">
        <v>1695.84</v>
      </c>
      <c r="I22" s="91">
        <f t="shared" si="2"/>
        <v>94.64660445595392</v>
      </c>
      <c r="J22" s="91">
        <f t="shared" si="3"/>
        <v>100.24116896013619</v>
      </c>
      <c r="K22" s="169"/>
    </row>
    <row r="23" spans="1:11" ht="27" customHeight="1">
      <c r="A23" s="88"/>
      <c r="B23" s="88" t="s">
        <v>20</v>
      </c>
      <c r="C23" s="88" t="s">
        <v>21</v>
      </c>
      <c r="D23" s="89">
        <v>48007</v>
      </c>
      <c r="E23" s="90">
        <v>1725.4</v>
      </c>
      <c r="F23" s="90">
        <v>2123.56</v>
      </c>
      <c r="G23" s="90">
        <v>1573.11</v>
      </c>
      <c r="H23" s="90">
        <v>1573.11</v>
      </c>
      <c r="I23" s="91">
        <f t="shared" si="2"/>
        <v>91.17364089486495</v>
      </c>
      <c r="J23" s="91">
        <f t="shared" si="3"/>
        <v>100</v>
      </c>
      <c r="K23" s="169"/>
    </row>
    <row r="24" spans="1:11" ht="27" customHeight="1">
      <c r="A24" s="88"/>
      <c r="B24" s="88" t="s">
        <v>15</v>
      </c>
      <c r="C24" s="88" t="s">
        <v>44</v>
      </c>
      <c r="D24" s="89">
        <v>48007</v>
      </c>
      <c r="E24" s="90">
        <v>66.36</v>
      </c>
      <c r="F24" s="90">
        <v>66.36</v>
      </c>
      <c r="G24" s="90">
        <v>41.36</v>
      </c>
      <c r="H24" s="90">
        <v>93.13</v>
      </c>
      <c r="I24" s="91">
        <f t="shared" si="2"/>
        <v>140.3405666063894</v>
      </c>
      <c r="J24" s="91">
        <f t="shared" si="3"/>
        <v>225.16924564796903</v>
      </c>
      <c r="K24" s="169"/>
    </row>
    <row r="25" spans="1:11" ht="27" customHeight="1">
      <c r="A25" s="88"/>
      <c r="B25" s="88" t="s">
        <v>40</v>
      </c>
      <c r="C25" s="88" t="s">
        <v>53</v>
      </c>
      <c r="D25" s="89">
        <v>48007</v>
      </c>
      <c r="E25" s="90">
        <v>2588.09</v>
      </c>
      <c r="F25" s="90">
        <v>3981.68</v>
      </c>
      <c r="G25" s="90">
        <v>2588.09</v>
      </c>
      <c r="H25" s="90">
        <v>2718.8</v>
      </c>
      <c r="I25" s="91">
        <f t="shared" si="2"/>
        <v>105.05044260439165</v>
      </c>
      <c r="J25" s="91">
        <f t="shared" si="3"/>
        <v>105.05044260439165</v>
      </c>
      <c r="K25" s="169"/>
    </row>
    <row r="26" spans="1:11" ht="27" customHeight="1">
      <c r="A26" s="88"/>
      <c r="B26" s="88" t="s">
        <v>26</v>
      </c>
      <c r="C26" s="88" t="s">
        <v>27</v>
      </c>
      <c r="D26" s="89">
        <v>48007</v>
      </c>
      <c r="E26" s="90">
        <v>2030.66</v>
      </c>
      <c r="F26" s="90">
        <v>1592.67</v>
      </c>
      <c r="G26" s="90">
        <v>1980.66</v>
      </c>
      <c r="H26" s="90">
        <v>1980.66</v>
      </c>
      <c r="I26" s="91">
        <f t="shared" si="2"/>
        <v>97.53774634847784</v>
      </c>
      <c r="J26" s="91">
        <f t="shared" si="3"/>
        <v>100</v>
      </c>
      <c r="K26" s="169"/>
    </row>
    <row r="27" spans="1:11" ht="27" customHeight="1">
      <c r="A27" s="88"/>
      <c r="B27" s="88" t="s">
        <v>18</v>
      </c>
      <c r="C27" s="88" t="s">
        <v>19</v>
      </c>
      <c r="D27" s="89">
        <v>48007</v>
      </c>
      <c r="E27" s="90">
        <v>2384.97</v>
      </c>
      <c r="F27" s="90">
        <v>1322.78</v>
      </c>
      <c r="G27" s="90">
        <v>2199.71</v>
      </c>
      <c r="H27" s="90">
        <v>2199.71</v>
      </c>
      <c r="I27" s="91">
        <f t="shared" si="2"/>
        <v>92.23218740696949</v>
      </c>
      <c r="J27" s="91">
        <f t="shared" si="3"/>
        <v>100</v>
      </c>
      <c r="K27" s="169"/>
    </row>
    <row r="28" spans="1:11" ht="27" customHeight="1">
      <c r="A28" s="84"/>
      <c r="B28" s="83" t="s">
        <v>11</v>
      </c>
      <c r="C28" s="83" t="s">
        <v>12</v>
      </c>
      <c r="D28" s="85"/>
      <c r="E28" s="86">
        <v>1099.58</v>
      </c>
      <c r="F28" s="86">
        <f>SUM(F29:F31)</f>
        <v>1791.75</v>
      </c>
      <c r="G28" s="86">
        <f>SUM(G29:G31)</f>
        <v>1028.1399999999999</v>
      </c>
      <c r="H28" s="86">
        <f>SUM(H29:H31)</f>
        <v>1080.42</v>
      </c>
      <c r="I28" s="93">
        <f t="shared" si="2"/>
        <v>98.25751650630242</v>
      </c>
      <c r="J28" s="93">
        <f t="shared" si="3"/>
        <v>105.08491061528589</v>
      </c>
      <c r="K28" s="169"/>
    </row>
    <row r="29" spans="1:11" ht="27" customHeight="1">
      <c r="A29" s="88"/>
      <c r="B29" s="88" t="s">
        <v>39</v>
      </c>
      <c r="C29" s="88" t="s">
        <v>56</v>
      </c>
      <c r="D29" s="89">
        <v>48007</v>
      </c>
      <c r="E29" s="90">
        <v>112.81</v>
      </c>
      <c r="F29" s="90">
        <v>132.72</v>
      </c>
      <c r="G29" s="90">
        <v>132.72</v>
      </c>
      <c r="H29" s="90">
        <v>185</v>
      </c>
      <c r="I29" s="91">
        <f t="shared" si="2"/>
        <v>163.9925538516089</v>
      </c>
      <c r="J29" s="91">
        <f t="shared" si="3"/>
        <v>139.3911995177818</v>
      </c>
      <c r="K29" s="169"/>
    </row>
    <row r="30" spans="1:11" ht="27" customHeight="1">
      <c r="A30" s="88"/>
      <c r="B30" s="88" t="s">
        <v>54</v>
      </c>
      <c r="C30" s="88" t="s">
        <v>55</v>
      </c>
      <c r="D30" s="89">
        <v>48007</v>
      </c>
      <c r="E30" s="90">
        <v>57.7</v>
      </c>
      <c r="F30" s="90">
        <v>66.36</v>
      </c>
      <c r="G30" s="90">
        <v>66.36</v>
      </c>
      <c r="H30" s="90">
        <v>66.36</v>
      </c>
      <c r="I30" s="91">
        <f t="shared" si="2"/>
        <v>115.00866551126516</v>
      </c>
      <c r="J30" s="91">
        <f t="shared" si="3"/>
        <v>100</v>
      </c>
      <c r="K30" s="169"/>
    </row>
    <row r="31" spans="1:11" ht="27" customHeight="1">
      <c r="A31" s="88"/>
      <c r="B31" s="88" t="s">
        <v>16</v>
      </c>
      <c r="C31" s="88" t="s">
        <v>28</v>
      </c>
      <c r="D31" s="89">
        <v>48007</v>
      </c>
      <c r="E31" s="90">
        <v>929.06</v>
      </c>
      <c r="F31" s="90">
        <v>1592.67</v>
      </c>
      <c r="G31" s="90">
        <v>829.06</v>
      </c>
      <c r="H31" s="90">
        <v>829.06</v>
      </c>
      <c r="I31" s="91">
        <f t="shared" si="2"/>
        <v>89.23643252319549</v>
      </c>
      <c r="J31" s="91">
        <f t="shared" si="3"/>
        <v>100</v>
      </c>
      <c r="K31" s="169"/>
    </row>
    <row r="32" spans="1:11" ht="27" customHeight="1">
      <c r="A32" s="84"/>
      <c r="B32" s="83">
        <v>34</v>
      </c>
      <c r="C32" s="83" t="s">
        <v>157</v>
      </c>
      <c r="D32" s="85"/>
      <c r="E32" s="86">
        <f aca="true" t="shared" si="4" ref="E32:H33">E33</f>
        <v>636.77</v>
      </c>
      <c r="F32" s="92">
        <f t="shared" si="4"/>
        <v>331.83</v>
      </c>
      <c r="G32" s="92">
        <f t="shared" si="4"/>
        <v>663.64</v>
      </c>
      <c r="H32" s="92">
        <f t="shared" si="4"/>
        <v>663.64</v>
      </c>
      <c r="I32" s="93">
        <f t="shared" si="2"/>
        <v>104.21973396987923</v>
      </c>
      <c r="J32" s="93">
        <f t="shared" si="3"/>
        <v>100</v>
      </c>
      <c r="K32" s="169"/>
    </row>
    <row r="33" spans="1:11" ht="27" customHeight="1">
      <c r="A33" s="84"/>
      <c r="B33" s="83" t="s">
        <v>29</v>
      </c>
      <c r="C33" s="83" t="s">
        <v>30</v>
      </c>
      <c r="D33" s="85"/>
      <c r="E33" s="86">
        <f t="shared" si="4"/>
        <v>636.77</v>
      </c>
      <c r="F33" s="86">
        <f t="shared" si="4"/>
        <v>331.83</v>
      </c>
      <c r="G33" s="86">
        <f t="shared" si="4"/>
        <v>663.64</v>
      </c>
      <c r="H33" s="86">
        <f t="shared" si="4"/>
        <v>663.64</v>
      </c>
      <c r="I33" s="93">
        <f t="shared" si="2"/>
        <v>104.21973396987923</v>
      </c>
      <c r="J33" s="93">
        <f t="shared" si="3"/>
        <v>100</v>
      </c>
      <c r="K33" s="169"/>
    </row>
    <row r="34" spans="1:11" ht="27" customHeight="1">
      <c r="A34" s="88"/>
      <c r="B34" s="88" t="s">
        <v>31</v>
      </c>
      <c r="C34" s="88" t="s">
        <v>32</v>
      </c>
      <c r="D34" s="89">
        <v>48007</v>
      </c>
      <c r="E34" s="90">
        <v>636.77</v>
      </c>
      <c r="F34" s="90">
        <v>331.83</v>
      </c>
      <c r="G34" s="90">
        <v>663.64</v>
      </c>
      <c r="H34" s="90">
        <v>663.64</v>
      </c>
      <c r="I34" s="91">
        <f t="shared" si="2"/>
        <v>104.21973396987923</v>
      </c>
      <c r="J34" s="91">
        <f t="shared" si="3"/>
        <v>100</v>
      </c>
      <c r="K34" s="169"/>
    </row>
    <row r="35" spans="1:11" ht="27" customHeight="1">
      <c r="A35" s="106">
        <v>220102</v>
      </c>
      <c r="B35" s="107" t="s">
        <v>3</v>
      </c>
      <c r="C35" s="106" t="s">
        <v>217</v>
      </c>
      <c r="D35" s="108"/>
      <c r="E35" s="109">
        <f aca="true" t="shared" si="5" ref="E35:H38">E36</f>
        <v>38026.84</v>
      </c>
      <c r="F35" s="109">
        <f t="shared" si="5"/>
        <v>72879.96999999999</v>
      </c>
      <c r="G35" s="109">
        <f t="shared" si="5"/>
        <v>72902.29999999999</v>
      </c>
      <c r="H35" s="109">
        <f t="shared" si="5"/>
        <v>72584.12999999999</v>
      </c>
      <c r="I35" s="110">
        <f t="shared" si="2"/>
        <v>190.8760496533501</v>
      </c>
      <c r="J35" s="110">
        <f t="shared" si="3"/>
        <v>99.56356658157561</v>
      </c>
      <c r="K35" s="169"/>
    </row>
    <row r="36" spans="1:11" ht="27" customHeight="1">
      <c r="A36" s="84"/>
      <c r="B36" s="83">
        <v>3</v>
      </c>
      <c r="C36" s="83" t="s">
        <v>156</v>
      </c>
      <c r="D36" s="85"/>
      <c r="E36" s="86">
        <f t="shared" si="5"/>
        <v>38026.84</v>
      </c>
      <c r="F36" s="92">
        <f t="shared" si="5"/>
        <v>72879.96999999999</v>
      </c>
      <c r="G36" s="92">
        <f t="shared" si="5"/>
        <v>72902.29999999999</v>
      </c>
      <c r="H36" s="92">
        <f t="shared" si="5"/>
        <v>72584.12999999999</v>
      </c>
      <c r="I36" s="93">
        <f t="shared" si="2"/>
        <v>190.8760496533501</v>
      </c>
      <c r="J36" s="93">
        <f t="shared" si="3"/>
        <v>99.56356658157561</v>
      </c>
      <c r="K36" s="169"/>
    </row>
    <row r="37" spans="1:11" ht="27" customHeight="1">
      <c r="A37" s="84"/>
      <c r="B37" s="83">
        <v>32</v>
      </c>
      <c r="C37" s="83" t="s">
        <v>155</v>
      </c>
      <c r="D37" s="85"/>
      <c r="E37" s="86">
        <f>E38+E40+E42+E44</f>
        <v>38026.84</v>
      </c>
      <c r="F37" s="86">
        <f>F38+F40+F42+F44</f>
        <v>72879.96999999999</v>
      </c>
      <c r="G37" s="86">
        <f>G38+G40+G42+G44</f>
        <v>72902.29999999999</v>
      </c>
      <c r="H37" s="86">
        <f>H38+H40+H42+H44</f>
        <v>72584.12999999999</v>
      </c>
      <c r="I37" s="93">
        <f t="shared" si="2"/>
        <v>190.8760496533501</v>
      </c>
      <c r="J37" s="93">
        <f t="shared" si="3"/>
        <v>99.56356658157561</v>
      </c>
      <c r="K37" s="169"/>
    </row>
    <row r="38" spans="1:11" ht="27" customHeight="1">
      <c r="A38" s="84"/>
      <c r="B38" s="83">
        <v>321</v>
      </c>
      <c r="C38" s="83" t="s">
        <v>7</v>
      </c>
      <c r="D38" s="85"/>
      <c r="E38" s="86">
        <f>E39</f>
        <v>24920.71</v>
      </c>
      <c r="F38" s="86">
        <f t="shared" si="5"/>
        <v>24926.57</v>
      </c>
      <c r="G38" s="86">
        <f t="shared" si="5"/>
        <v>24926.57</v>
      </c>
      <c r="H38" s="86">
        <f t="shared" si="5"/>
        <v>24926.57</v>
      </c>
      <c r="I38" s="93">
        <f t="shared" si="2"/>
        <v>100.02351457883825</v>
      </c>
      <c r="J38" s="93">
        <f t="shared" si="3"/>
        <v>100</v>
      </c>
      <c r="K38" s="169"/>
    </row>
    <row r="39" spans="1:11" ht="27" customHeight="1">
      <c r="A39" s="84"/>
      <c r="B39" s="88">
        <v>3212</v>
      </c>
      <c r="C39" s="88" t="s">
        <v>224</v>
      </c>
      <c r="D39" s="89">
        <v>48007</v>
      </c>
      <c r="E39" s="90">
        <v>24920.71</v>
      </c>
      <c r="F39" s="90">
        <v>24926.57</v>
      </c>
      <c r="G39" s="90">
        <v>24926.57</v>
      </c>
      <c r="H39" s="90">
        <v>24926.57</v>
      </c>
      <c r="I39" s="91">
        <f t="shared" si="2"/>
        <v>100.02351457883825</v>
      </c>
      <c r="J39" s="91">
        <f t="shared" si="3"/>
        <v>100</v>
      </c>
      <c r="K39" s="169"/>
    </row>
    <row r="40" spans="1:11" ht="27" customHeight="1">
      <c r="A40" s="84"/>
      <c r="B40" s="83">
        <v>322</v>
      </c>
      <c r="C40" s="83" t="s">
        <v>36</v>
      </c>
      <c r="D40" s="85"/>
      <c r="E40" s="86">
        <f>E41</f>
        <v>10617.82</v>
      </c>
      <c r="F40" s="86">
        <f>F41</f>
        <v>45470.95</v>
      </c>
      <c r="G40" s="86">
        <f>G41</f>
        <v>45470.95</v>
      </c>
      <c r="H40" s="86">
        <f>H41</f>
        <v>45470.95</v>
      </c>
      <c r="I40" s="93">
        <f t="shared" si="2"/>
        <v>428.25127945284436</v>
      </c>
      <c r="J40" s="93">
        <f t="shared" si="3"/>
        <v>100</v>
      </c>
      <c r="K40" s="169"/>
    </row>
    <row r="41" spans="1:11" ht="27" customHeight="1">
      <c r="A41" s="111"/>
      <c r="B41" s="88">
        <v>3223</v>
      </c>
      <c r="C41" s="88" t="s">
        <v>43</v>
      </c>
      <c r="D41" s="89">
        <v>48007</v>
      </c>
      <c r="E41" s="90">
        <v>10617.82</v>
      </c>
      <c r="F41" s="90">
        <v>45470.95</v>
      </c>
      <c r="G41" s="90">
        <v>45470.95</v>
      </c>
      <c r="H41" s="90">
        <v>45470.95</v>
      </c>
      <c r="I41" s="91">
        <f t="shared" si="2"/>
        <v>428.25127945284436</v>
      </c>
      <c r="J41" s="91">
        <f t="shared" si="3"/>
        <v>100</v>
      </c>
      <c r="K41" s="169"/>
    </row>
    <row r="42" spans="1:11" ht="27" customHeight="1">
      <c r="A42" s="84"/>
      <c r="B42" s="83">
        <v>323</v>
      </c>
      <c r="C42" s="83" t="s">
        <v>14</v>
      </c>
      <c r="D42" s="85"/>
      <c r="E42" s="86">
        <f>E43</f>
        <v>1592.67</v>
      </c>
      <c r="F42" s="86">
        <f>F43</f>
        <v>1592.67</v>
      </c>
      <c r="G42" s="86">
        <f>G43</f>
        <v>1592.7</v>
      </c>
      <c r="H42" s="86">
        <f>H43</f>
        <v>1260.89</v>
      </c>
      <c r="I42" s="93">
        <f t="shared" si="2"/>
        <v>79.16831484237161</v>
      </c>
      <c r="J42" s="93">
        <f t="shared" si="3"/>
        <v>79.16682363282477</v>
      </c>
      <c r="K42" s="169"/>
    </row>
    <row r="43" spans="1:11" ht="27" customHeight="1">
      <c r="A43" s="88"/>
      <c r="B43" s="88" t="s">
        <v>41</v>
      </c>
      <c r="C43" s="88" t="s">
        <v>58</v>
      </c>
      <c r="D43" s="89">
        <v>48007</v>
      </c>
      <c r="E43" s="90">
        <v>1592.67</v>
      </c>
      <c r="F43" s="90">
        <v>1592.67</v>
      </c>
      <c r="G43" s="90">
        <v>1592.7</v>
      </c>
      <c r="H43" s="90">
        <v>1260.89</v>
      </c>
      <c r="I43" s="91">
        <f t="shared" si="2"/>
        <v>79.16831484237161</v>
      </c>
      <c r="J43" s="91">
        <f t="shared" si="3"/>
        <v>79.16682363282477</v>
      </c>
      <c r="K43" s="169"/>
    </row>
    <row r="44" spans="1:11" ht="27" customHeight="1">
      <c r="A44" s="84"/>
      <c r="B44" s="83">
        <v>329</v>
      </c>
      <c r="C44" s="83" t="s">
        <v>12</v>
      </c>
      <c r="D44" s="85"/>
      <c r="E44" s="86">
        <f>E45</f>
        <v>895.64</v>
      </c>
      <c r="F44" s="92">
        <f>F45</f>
        <v>889.78</v>
      </c>
      <c r="G44" s="92">
        <f>G45</f>
        <v>912.08</v>
      </c>
      <c r="H44" s="92">
        <f>H45</f>
        <v>925.72</v>
      </c>
      <c r="I44" s="93">
        <f t="shared" si="2"/>
        <v>103.35849225135098</v>
      </c>
      <c r="J44" s="93">
        <f t="shared" si="3"/>
        <v>101.49548285238137</v>
      </c>
      <c r="K44" s="169"/>
    </row>
    <row r="45" spans="1:11" ht="27" customHeight="1">
      <c r="A45" s="84"/>
      <c r="B45" s="88">
        <v>3292</v>
      </c>
      <c r="C45" s="88" t="s">
        <v>223</v>
      </c>
      <c r="D45" s="89">
        <v>48007</v>
      </c>
      <c r="E45" s="90">
        <v>895.64</v>
      </c>
      <c r="F45" s="90">
        <v>889.78</v>
      </c>
      <c r="G45" s="90">
        <v>912.08</v>
      </c>
      <c r="H45" s="90">
        <v>925.72</v>
      </c>
      <c r="I45" s="91">
        <f t="shared" si="2"/>
        <v>103.35849225135098</v>
      </c>
      <c r="J45" s="91">
        <f t="shared" si="3"/>
        <v>101.49548285238137</v>
      </c>
      <c r="K45" s="169"/>
    </row>
    <row r="46" spans="1:11" ht="27" customHeight="1">
      <c r="A46" s="106" t="s">
        <v>218</v>
      </c>
      <c r="B46" s="107" t="s">
        <v>3</v>
      </c>
      <c r="C46" s="106" t="s">
        <v>219</v>
      </c>
      <c r="D46" s="108"/>
      <c r="E46" s="109">
        <f>E47+E70</f>
        <v>17016.48</v>
      </c>
      <c r="F46" s="109">
        <f>F47+F70</f>
        <v>11865.42</v>
      </c>
      <c r="G46" s="109">
        <f>G47+G70</f>
        <v>15089.999999999998</v>
      </c>
      <c r="H46" s="109">
        <f>H47+H70</f>
        <v>14676.06</v>
      </c>
      <c r="I46" s="165">
        <f>H46/E46*100</f>
        <v>86.24615666694875</v>
      </c>
      <c r="J46" s="165">
        <f>H46/G46*100</f>
        <v>97.25685884691849</v>
      </c>
      <c r="K46" s="169"/>
    </row>
    <row r="47" spans="1:11" ht="27" customHeight="1">
      <c r="A47" s="84"/>
      <c r="B47" s="83">
        <v>3</v>
      </c>
      <c r="C47" s="83" t="s">
        <v>156</v>
      </c>
      <c r="D47" s="85"/>
      <c r="E47" s="86">
        <f>E48</f>
        <v>12902.07</v>
      </c>
      <c r="F47" s="86">
        <f>F48+F67</f>
        <v>7883.74</v>
      </c>
      <c r="G47" s="86">
        <f>G48+G67</f>
        <v>14991.839999999998</v>
      </c>
      <c r="H47" s="86">
        <f>H48</f>
        <v>14577.9</v>
      </c>
      <c r="I47" s="93">
        <f aca="true" t="shared" si="6" ref="I47:I73">H47/E47*100</f>
        <v>112.98884597587828</v>
      </c>
      <c r="J47" s="93">
        <f aca="true" t="shared" si="7" ref="J47:J73">H47/G47*100</f>
        <v>97.2388979604905</v>
      </c>
      <c r="K47" s="169"/>
    </row>
    <row r="48" spans="1:11" ht="27" customHeight="1">
      <c r="A48" s="84"/>
      <c r="B48" s="83">
        <v>32</v>
      </c>
      <c r="C48" s="83" t="s">
        <v>155</v>
      </c>
      <c r="D48" s="85"/>
      <c r="E48" s="86">
        <f>E49+E53+E58+E65</f>
        <v>12902.07</v>
      </c>
      <c r="F48" s="86">
        <f>F49+F53+F58+F65</f>
        <v>7883.74</v>
      </c>
      <c r="G48" s="86">
        <f>G49+G53+G58+G65</f>
        <v>14991.839999999998</v>
      </c>
      <c r="H48" s="86">
        <f>H49+H53+H58+H65</f>
        <v>14577.9</v>
      </c>
      <c r="I48" s="93">
        <f t="shared" si="6"/>
        <v>112.98884597587828</v>
      </c>
      <c r="J48" s="93">
        <f t="shared" si="7"/>
        <v>97.2388979604905</v>
      </c>
      <c r="K48" s="169"/>
    </row>
    <row r="49" spans="1:11" ht="27" customHeight="1">
      <c r="A49" s="84"/>
      <c r="B49" s="83" t="s">
        <v>6</v>
      </c>
      <c r="C49" s="83" t="s">
        <v>7</v>
      </c>
      <c r="D49" s="85"/>
      <c r="E49" s="86">
        <f>SUM(E50:E52)</f>
        <v>1005.3599999999999</v>
      </c>
      <c r="F49" s="86">
        <f>SUM(F50:F52)</f>
        <v>358.34000000000003</v>
      </c>
      <c r="G49" s="86">
        <f>SUM(G50:G52)</f>
        <v>2636.06</v>
      </c>
      <c r="H49" s="86">
        <f>SUM(H50:H52)</f>
        <v>2667.59</v>
      </c>
      <c r="I49" s="93">
        <f t="shared" si="6"/>
        <v>265.33679477997936</v>
      </c>
      <c r="J49" s="93">
        <f t="shared" si="7"/>
        <v>101.19610327534276</v>
      </c>
      <c r="K49" s="169"/>
    </row>
    <row r="50" spans="1:11" ht="27" customHeight="1">
      <c r="A50" s="88"/>
      <c r="B50" s="88" t="s">
        <v>9</v>
      </c>
      <c r="C50" s="88" t="s">
        <v>10</v>
      </c>
      <c r="D50" s="89">
        <v>32400</v>
      </c>
      <c r="E50" s="90">
        <v>873.43</v>
      </c>
      <c r="F50" s="90">
        <v>132.72</v>
      </c>
      <c r="G50" s="90">
        <v>2336.06</v>
      </c>
      <c r="H50" s="90">
        <v>2336.06</v>
      </c>
      <c r="I50" s="91">
        <f t="shared" si="6"/>
        <v>267.45818210961386</v>
      </c>
      <c r="J50" s="91">
        <f t="shared" si="7"/>
        <v>100</v>
      </c>
      <c r="K50" s="169"/>
    </row>
    <row r="51" spans="1:11" ht="27" customHeight="1">
      <c r="A51" s="83"/>
      <c r="B51" s="88" t="s">
        <v>33</v>
      </c>
      <c r="C51" s="88" t="s">
        <v>34</v>
      </c>
      <c r="D51" s="89">
        <v>32400</v>
      </c>
      <c r="E51" s="90">
        <v>0</v>
      </c>
      <c r="F51" s="90">
        <v>26.54</v>
      </c>
      <c r="G51" s="90">
        <v>150</v>
      </c>
      <c r="H51" s="90">
        <v>147.28</v>
      </c>
      <c r="I51" s="91" t="e">
        <f t="shared" si="6"/>
        <v>#DIV/0!</v>
      </c>
      <c r="J51" s="91">
        <f t="shared" si="7"/>
        <v>98.18666666666667</v>
      </c>
      <c r="K51" s="169"/>
    </row>
    <row r="52" spans="1:11" ht="27" customHeight="1">
      <c r="A52" s="84"/>
      <c r="B52" s="88">
        <v>3214</v>
      </c>
      <c r="C52" s="88" t="s">
        <v>222</v>
      </c>
      <c r="D52" s="89">
        <v>32400</v>
      </c>
      <c r="E52" s="90">
        <v>131.93</v>
      </c>
      <c r="F52" s="90">
        <v>199.08</v>
      </c>
      <c r="G52" s="90">
        <v>150</v>
      </c>
      <c r="H52" s="90">
        <v>184.25</v>
      </c>
      <c r="I52" s="91">
        <f t="shared" si="6"/>
        <v>139.65739407261427</v>
      </c>
      <c r="J52" s="91">
        <f t="shared" si="7"/>
        <v>122.83333333333333</v>
      </c>
      <c r="K52" s="169"/>
    </row>
    <row r="53" spans="1:11" ht="27" customHeight="1">
      <c r="A53" s="84"/>
      <c r="B53" s="83" t="s">
        <v>35</v>
      </c>
      <c r="C53" s="83" t="s">
        <v>36</v>
      </c>
      <c r="D53" s="85"/>
      <c r="E53" s="86">
        <f>SUM(E54:E57)</f>
        <v>1000.4499999999999</v>
      </c>
      <c r="F53" s="86">
        <f>SUM(F54:F57)</f>
        <v>663.61</v>
      </c>
      <c r="G53" s="86">
        <f>SUM(G54:G57)</f>
        <v>2700</v>
      </c>
      <c r="H53" s="86">
        <f>SUM(H54:H57)</f>
        <v>2697.06</v>
      </c>
      <c r="I53" s="93">
        <f t="shared" si="6"/>
        <v>269.5846868908991</v>
      </c>
      <c r="J53" s="93">
        <f t="shared" si="7"/>
        <v>99.89111111111112</v>
      </c>
      <c r="K53" s="169"/>
    </row>
    <row r="54" spans="1:11" ht="27" customHeight="1">
      <c r="A54" s="84"/>
      <c r="B54" s="88" t="s">
        <v>45</v>
      </c>
      <c r="C54" s="88" t="s">
        <v>46</v>
      </c>
      <c r="D54" s="89">
        <v>32400</v>
      </c>
      <c r="E54" s="90">
        <v>737.28</v>
      </c>
      <c r="F54" s="90">
        <v>398.17</v>
      </c>
      <c r="G54" s="90">
        <v>2200</v>
      </c>
      <c r="H54" s="90">
        <v>2197.06</v>
      </c>
      <c r="I54" s="91">
        <f t="shared" si="6"/>
        <v>297.99533420138886</v>
      </c>
      <c r="J54" s="91">
        <f t="shared" si="7"/>
        <v>99.86636363636363</v>
      </c>
      <c r="K54" s="169"/>
    </row>
    <row r="55" spans="1:11" ht="27" customHeight="1">
      <c r="A55" s="88"/>
      <c r="B55" s="88" t="s">
        <v>47</v>
      </c>
      <c r="C55" s="88" t="s">
        <v>48</v>
      </c>
      <c r="D55" s="89">
        <v>32400</v>
      </c>
      <c r="E55" s="90">
        <v>132.72</v>
      </c>
      <c r="F55" s="90">
        <v>66.36</v>
      </c>
      <c r="G55" s="90">
        <v>500</v>
      </c>
      <c r="H55" s="90">
        <v>500</v>
      </c>
      <c r="I55" s="91">
        <f t="shared" si="6"/>
        <v>376.7329716696805</v>
      </c>
      <c r="J55" s="91">
        <f t="shared" si="7"/>
        <v>100</v>
      </c>
      <c r="K55" s="169"/>
    </row>
    <row r="56" spans="1:11" ht="27" customHeight="1">
      <c r="A56" s="84"/>
      <c r="B56" s="88" t="s">
        <v>49</v>
      </c>
      <c r="C56" s="88" t="s">
        <v>50</v>
      </c>
      <c r="D56" s="89">
        <v>32400</v>
      </c>
      <c r="E56" s="90">
        <v>68.79</v>
      </c>
      <c r="F56" s="90">
        <v>132.72</v>
      </c>
      <c r="G56" s="90">
        <v>0</v>
      </c>
      <c r="H56" s="90">
        <v>0</v>
      </c>
      <c r="I56" s="91">
        <f t="shared" si="6"/>
        <v>0</v>
      </c>
      <c r="J56" s="91" t="e">
        <f t="shared" si="7"/>
        <v>#DIV/0!</v>
      </c>
      <c r="K56" s="169"/>
    </row>
    <row r="57" spans="1:11" ht="27" customHeight="1">
      <c r="A57" s="88"/>
      <c r="B57" s="88" t="s">
        <v>37</v>
      </c>
      <c r="C57" s="88" t="s">
        <v>38</v>
      </c>
      <c r="D57" s="89">
        <v>32400</v>
      </c>
      <c r="E57" s="90">
        <v>61.66</v>
      </c>
      <c r="F57" s="90">
        <v>66.36</v>
      </c>
      <c r="G57" s="90">
        <v>0</v>
      </c>
      <c r="H57" s="90">
        <v>0</v>
      </c>
      <c r="I57" s="91">
        <f t="shared" si="6"/>
        <v>0</v>
      </c>
      <c r="J57" s="91" t="e">
        <f t="shared" si="7"/>
        <v>#DIV/0!</v>
      </c>
      <c r="K57" s="169"/>
    </row>
    <row r="58" spans="1:11" ht="27" customHeight="1">
      <c r="A58" s="84"/>
      <c r="B58" s="83" t="s">
        <v>13</v>
      </c>
      <c r="C58" s="83" t="s">
        <v>14</v>
      </c>
      <c r="D58" s="85"/>
      <c r="E58" s="86">
        <f>SUM(E59:E64)</f>
        <v>10056.09</v>
      </c>
      <c r="F58" s="86">
        <f>SUM(F59:F64)</f>
        <v>5932.7</v>
      </c>
      <c r="G58" s="86">
        <f>SUM(G59:G64)</f>
        <v>8655.779999999999</v>
      </c>
      <c r="H58" s="86">
        <f>SUM(H59:H64)</f>
        <v>8232.02</v>
      </c>
      <c r="I58" s="93">
        <f t="shared" si="6"/>
        <v>81.86104141868262</v>
      </c>
      <c r="J58" s="93">
        <f t="shared" si="7"/>
        <v>95.10431180090069</v>
      </c>
      <c r="K58" s="169"/>
    </row>
    <row r="59" spans="1:11" ht="27" customHeight="1">
      <c r="A59" s="84"/>
      <c r="B59" s="88" t="s">
        <v>20</v>
      </c>
      <c r="C59" s="88" t="s">
        <v>21</v>
      </c>
      <c r="D59" s="89">
        <v>32400</v>
      </c>
      <c r="E59" s="90">
        <v>66.36</v>
      </c>
      <c r="F59" s="90">
        <v>132.72</v>
      </c>
      <c r="G59" s="90">
        <v>800</v>
      </c>
      <c r="H59" s="90">
        <v>800</v>
      </c>
      <c r="I59" s="91">
        <f t="shared" si="6"/>
        <v>1205.5455093429778</v>
      </c>
      <c r="J59" s="91">
        <f t="shared" si="7"/>
        <v>100</v>
      </c>
      <c r="K59" s="169"/>
    </row>
    <row r="60" spans="1:11" ht="27" customHeight="1">
      <c r="A60" s="88"/>
      <c r="B60" s="88" t="s">
        <v>15</v>
      </c>
      <c r="C60" s="88" t="s">
        <v>44</v>
      </c>
      <c r="D60" s="89">
        <v>32400</v>
      </c>
      <c r="E60" s="90">
        <v>0</v>
      </c>
      <c r="F60" s="90">
        <v>0</v>
      </c>
      <c r="G60" s="90">
        <v>0</v>
      </c>
      <c r="H60" s="90">
        <v>0</v>
      </c>
      <c r="I60" s="91" t="e">
        <f t="shared" si="6"/>
        <v>#DIV/0!</v>
      </c>
      <c r="J60" s="91" t="e">
        <f t="shared" si="7"/>
        <v>#DIV/0!</v>
      </c>
      <c r="K60" s="169"/>
    </row>
    <row r="61" spans="1:11" ht="27" customHeight="1">
      <c r="A61" s="88"/>
      <c r="B61" s="88" t="s">
        <v>40</v>
      </c>
      <c r="C61" s="88" t="s">
        <v>53</v>
      </c>
      <c r="D61" s="89">
        <v>32400</v>
      </c>
      <c r="E61" s="90">
        <v>132.72</v>
      </c>
      <c r="F61" s="90">
        <v>265.45</v>
      </c>
      <c r="G61" s="90">
        <v>980.78</v>
      </c>
      <c r="H61" s="90">
        <v>740.68</v>
      </c>
      <c r="I61" s="91">
        <f t="shared" si="6"/>
        <v>558.0771549125978</v>
      </c>
      <c r="J61" s="91">
        <f t="shared" si="7"/>
        <v>75.51948449193499</v>
      </c>
      <c r="K61" s="169"/>
    </row>
    <row r="62" spans="1:11" ht="27" customHeight="1">
      <c r="A62" s="88"/>
      <c r="B62" s="88">
        <v>3237</v>
      </c>
      <c r="C62" s="88" t="s">
        <v>17</v>
      </c>
      <c r="D62" s="89">
        <v>32400</v>
      </c>
      <c r="E62" s="90">
        <v>5799.71</v>
      </c>
      <c r="F62" s="90">
        <v>4671.84</v>
      </c>
      <c r="G62" s="90">
        <v>6200</v>
      </c>
      <c r="H62" s="90">
        <v>6120.28</v>
      </c>
      <c r="I62" s="91">
        <f t="shared" si="6"/>
        <v>105.52734533278387</v>
      </c>
      <c r="J62" s="91">
        <f t="shared" si="7"/>
        <v>98.7141935483871</v>
      </c>
      <c r="K62" s="169"/>
    </row>
    <row r="63" spans="1:11" ht="27" customHeight="1">
      <c r="A63" s="88"/>
      <c r="B63" s="88" t="s">
        <v>26</v>
      </c>
      <c r="C63" s="88" t="s">
        <v>27</v>
      </c>
      <c r="D63" s="89">
        <v>32400</v>
      </c>
      <c r="E63" s="90">
        <v>172.64</v>
      </c>
      <c r="F63" s="90">
        <v>199.08</v>
      </c>
      <c r="G63" s="90">
        <v>575</v>
      </c>
      <c r="H63" s="90">
        <v>471.06</v>
      </c>
      <c r="I63" s="91">
        <f t="shared" si="6"/>
        <v>272.85681186283597</v>
      </c>
      <c r="J63" s="91">
        <f t="shared" si="7"/>
        <v>81.92347826086956</v>
      </c>
      <c r="K63" s="169"/>
    </row>
    <row r="64" spans="1:11" ht="27" customHeight="1">
      <c r="A64" s="88"/>
      <c r="B64" s="88" t="s">
        <v>18</v>
      </c>
      <c r="C64" s="88" t="s">
        <v>19</v>
      </c>
      <c r="D64" s="89">
        <v>32400</v>
      </c>
      <c r="E64" s="90">
        <v>3884.66</v>
      </c>
      <c r="F64" s="90">
        <v>663.61</v>
      </c>
      <c r="G64" s="90">
        <v>100</v>
      </c>
      <c r="H64" s="90">
        <v>100</v>
      </c>
      <c r="I64" s="91">
        <f t="shared" si="6"/>
        <v>2.574227860353287</v>
      </c>
      <c r="J64" s="91">
        <f t="shared" si="7"/>
        <v>100</v>
      </c>
      <c r="K64" s="169"/>
    </row>
    <row r="65" spans="1:11" ht="27" customHeight="1">
      <c r="A65" s="88"/>
      <c r="B65" s="83" t="s">
        <v>11</v>
      </c>
      <c r="C65" s="83" t="s">
        <v>12</v>
      </c>
      <c r="D65" s="85"/>
      <c r="E65" s="86">
        <f>SUM(E66)</f>
        <v>840.17</v>
      </c>
      <c r="F65" s="86">
        <f>SUM(F66)</f>
        <v>929.09</v>
      </c>
      <c r="G65" s="86">
        <f>SUM(G66)</f>
        <v>1000</v>
      </c>
      <c r="H65" s="86">
        <f>SUM(H66)</f>
        <v>981.23</v>
      </c>
      <c r="I65" s="93">
        <f t="shared" si="6"/>
        <v>116.7894592760989</v>
      </c>
      <c r="J65" s="93">
        <f t="shared" si="7"/>
        <v>98.123</v>
      </c>
      <c r="K65" s="169"/>
    </row>
    <row r="66" spans="1:11" ht="27" customHeight="1">
      <c r="A66" s="88"/>
      <c r="B66" s="88" t="s">
        <v>16</v>
      </c>
      <c r="C66" s="88" t="s">
        <v>28</v>
      </c>
      <c r="D66" s="89">
        <v>32400</v>
      </c>
      <c r="E66" s="90">
        <v>840.17</v>
      </c>
      <c r="F66" s="90">
        <v>929.09</v>
      </c>
      <c r="G66" s="90">
        <v>1000</v>
      </c>
      <c r="H66" s="90">
        <v>981.23</v>
      </c>
      <c r="I66" s="91">
        <f t="shared" si="6"/>
        <v>116.7894592760989</v>
      </c>
      <c r="J66" s="91">
        <f t="shared" si="7"/>
        <v>98.123</v>
      </c>
      <c r="K66" s="169"/>
    </row>
    <row r="67" spans="1:11" ht="27" customHeight="1">
      <c r="A67" s="84"/>
      <c r="B67" s="83">
        <v>34</v>
      </c>
      <c r="C67" s="83" t="s">
        <v>157</v>
      </c>
      <c r="D67" s="89"/>
      <c r="E67" s="86">
        <f aca="true" t="shared" si="8" ref="E67:H68">E68</f>
        <v>0</v>
      </c>
      <c r="F67" s="92">
        <f t="shared" si="8"/>
        <v>0</v>
      </c>
      <c r="G67" s="92">
        <f t="shared" si="8"/>
        <v>0</v>
      </c>
      <c r="H67" s="92">
        <f t="shared" si="8"/>
        <v>25.07</v>
      </c>
      <c r="I67" s="91" t="e">
        <f>H67/E67*100</f>
        <v>#DIV/0!</v>
      </c>
      <c r="J67" s="91" t="e">
        <f>H67/G67*100</f>
        <v>#DIV/0!</v>
      </c>
      <c r="K67" s="169"/>
    </row>
    <row r="68" spans="1:11" ht="27" customHeight="1">
      <c r="A68" s="84"/>
      <c r="B68" s="83" t="s">
        <v>29</v>
      </c>
      <c r="C68" s="83" t="s">
        <v>30</v>
      </c>
      <c r="D68" s="89"/>
      <c r="E68" s="86">
        <f t="shared" si="8"/>
        <v>0</v>
      </c>
      <c r="F68" s="86">
        <f t="shared" si="8"/>
        <v>0</v>
      </c>
      <c r="G68" s="86">
        <f t="shared" si="8"/>
        <v>0</v>
      </c>
      <c r="H68" s="86">
        <f t="shared" si="8"/>
        <v>25.07</v>
      </c>
      <c r="I68" s="91" t="e">
        <f>H68/E68*100</f>
        <v>#DIV/0!</v>
      </c>
      <c r="J68" s="91" t="e">
        <f>H68/G68*100</f>
        <v>#DIV/0!</v>
      </c>
      <c r="K68" s="169"/>
    </row>
    <row r="69" spans="1:11" ht="27" customHeight="1">
      <c r="A69" s="88"/>
      <c r="B69" s="88" t="s">
        <v>31</v>
      </c>
      <c r="C69" s="88" t="s">
        <v>32</v>
      </c>
      <c r="D69" s="89">
        <v>32400</v>
      </c>
      <c r="E69" s="90">
        <v>0</v>
      </c>
      <c r="F69" s="90">
        <v>0</v>
      </c>
      <c r="G69" s="90">
        <v>0</v>
      </c>
      <c r="H69" s="90">
        <v>25.07</v>
      </c>
      <c r="I69" s="91" t="e">
        <f>H69/E69*100</f>
        <v>#DIV/0!</v>
      </c>
      <c r="J69" s="91" t="e">
        <f>H69/G69*100</f>
        <v>#DIV/0!</v>
      </c>
      <c r="K69" s="169"/>
    </row>
    <row r="70" spans="1:11" ht="27" customHeight="1">
      <c r="A70" s="88"/>
      <c r="B70" s="83">
        <v>4</v>
      </c>
      <c r="C70" s="83" t="s">
        <v>159</v>
      </c>
      <c r="D70" s="85"/>
      <c r="E70" s="86">
        <f>E71</f>
        <v>4114.41</v>
      </c>
      <c r="F70" s="86">
        <f aca="true" t="shared" si="9" ref="F70:H71">F71</f>
        <v>3981.68</v>
      </c>
      <c r="G70" s="86">
        <f t="shared" si="9"/>
        <v>98.16</v>
      </c>
      <c r="H70" s="86">
        <f>H71</f>
        <v>98.16</v>
      </c>
      <c r="I70" s="93">
        <f t="shared" si="6"/>
        <v>2.3857612634618333</v>
      </c>
      <c r="J70" s="93">
        <f t="shared" si="7"/>
        <v>100</v>
      </c>
      <c r="K70" s="169"/>
    </row>
    <row r="71" spans="1:11" ht="27" customHeight="1">
      <c r="A71" s="88"/>
      <c r="B71" s="83">
        <v>42</v>
      </c>
      <c r="C71" s="83" t="s">
        <v>158</v>
      </c>
      <c r="D71" s="85"/>
      <c r="E71" s="86">
        <f>E72</f>
        <v>4114.41</v>
      </c>
      <c r="F71" s="86">
        <f t="shared" si="9"/>
        <v>3981.68</v>
      </c>
      <c r="G71" s="86">
        <f t="shared" si="9"/>
        <v>98.16</v>
      </c>
      <c r="H71" s="86">
        <f t="shared" si="9"/>
        <v>98.16</v>
      </c>
      <c r="I71" s="93">
        <f t="shared" si="6"/>
        <v>2.3857612634618333</v>
      </c>
      <c r="J71" s="93">
        <f t="shared" si="7"/>
        <v>100</v>
      </c>
      <c r="K71" s="169"/>
    </row>
    <row r="72" spans="1:11" ht="27" customHeight="1">
      <c r="A72" s="88"/>
      <c r="B72" s="83" t="s">
        <v>22</v>
      </c>
      <c r="C72" s="83" t="s">
        <v>23</v>
      </c>
      <c r="D72" s="85"/>
      <c r="E72" s="86">
        <f>E73</f>
        <v>4114.41</v>
      </c>
      <c r="F72" s="86">
        <f>F73</f>
        <v>3981.68</v>
      </c>
      <c r="G72" s="86">
        <f>G73</f>
        <v>98.16</v>
      </c>
      <c r="H72" s="86">
        <f>H73</f>
        <v>98.16</v>
      </c>
      <c r="I72" s="93">
        <f t="shared" si="6"/>
        <v>2.3857612634618333</v>
      </c>
      <c r="J72" s="93">
        <f t="shared" si="7"/>
        <v>100</v>
      </c>
      <c r="K72" s="169"/>
    </row>
    <row r="73" spans="1:11" ht="27" customHeight="1">
      <c r="A73" s="88"/>
      <c r="B73" s="88" t="s">
        <v>24</v>
      </c>
      <c r="C73" s="88" t="s">
        <v>25</v>
      </c>
      <c r="D73" s="89">
        <v>32400</v>
      </c>
      <c r="E73" s="90">
        <v>4114.41</v>
      </c>
      <c r="F73" s="90">
        <v>3981.68</v>
      </c>
      <c r="G73" s="90">
        <v>98.16</v>
      </c>
      <c r="H73" s="90">
        <v>98.16</v>
      </c>
      <c r="I73" s="91">
        <f t="shared" si="6"/>
        <v>2.3857612634618333</v>
      </c>
      <c r="J73" s="91">
        <f t="shared" si="7"/>
        <v>100</v>
      </c>
      <c r="K73" s="169"/>
    </row>
    <row r="74" spans="1:11" ht="27" customHeight="1">
      <c r="A74" s="106" t="s">
        <v>220</v>
      </c>
      <c r="B74" s="107" t="s">
        <v>3</v>
      </c>
      <c r="C74" s="106" t="s">
        <v>221</v>
      </c>
      <c r="D74" s="108"/>
      <c r="E74" s="109">
        <f>E75</f>
        <v>615674.39</v>
      </c>
      <c r="F74" s="109">
        <f>F75</f>
        <v>586467.46</v>
      </c>
      <c r="G74" s="109">
        <f>G75</f>
        <v>586335.98</v>
      </c>
      <c r="H74" s="109">
        <f>H75</f>
        <v>630110.7499999999</v>
      </c>
      <c r="I74" s="110">
        <f>H74/E74*100</f>
        <v>102.34480436972535</v>
      </c>
      <c r="J74" s="110">
        <f>H74/G74*100</f>
        <v>107.46581678306693</v>
      </c>
      <c r="K74" s="169"/>
    </row>
    <row r="75" spans="1:11" ht="27" customHeight="1">
      <c r="A75" s="84"/>
      <c r="B75" s="83">
        <v>3</v>
      </c>
      <c r="C75" s="83" t="s">
        <v>156</v>
      </c>
      <c r="D75" s="85"/>
      <c r="E75" s="86">
        <f>E76+E87+E95</f>
        <v>615674.39</v>
      </c>
      <c r="F75" s="86">
        <f>F76+F87+F95</f>
        <v>586467.46</v>
      </c>
      <c r="G75" s="86">
        <f>G76+G87+G95</f>
        <v>586335.98</v>
      </c>
      <c r="H75" s="86">
        <f>H76+H87+H95</f>
        <v>630110.7499999999</v>
      </c>
      <c r="I75" s="93">
        <f>H75/E75*100</f>
        <v>102.34480436972535</v>
      </c>
      <c r="J75" s="93">
        <f>H75/G75*100</f>
        <v>107.46581678306693</v>
      </c>
      <c r="K75" s="169"/>
    </row>
    <row r="76" spans="1:11" ht="27" customHeight="1">
      <c r="A76" s="84"/>
      <c r="B76" s="83">
        <v>31</v>
      </c>
      <c r="C76" s="83" t="s">
        <v>225</v>
      </c>
      <c r="D76" s="85"/>
      <c r="E76" s="86">
        <f>SUM(E77,E81,E83)</f>
        <v>599854.92</v>
      </c>
      <c r="F76" s="86">
        <f>SUM(F77,F81,F83)</f>
        <v>576049.9099999999</v>
      </c>
      <c r="G76" s="86">
        <f>SUM(G77,G81,G83)</f>
        <v>576049.9099999999</v>
      </c>
      <c r="H76" s="86">
        <f>SUM(H77,H81,H83)</f>
        <v>627924.2499999999</v>
      </c>
      <c r="I76" s="93">
        <f>H76/E76*100</f>
        <v>104.6793531342545</v>
      </c>
      <c r="J76" s="93">
        <f>H76/G76*100</f>
        <v>109.00518151283107</v>
      </c>
      <c r="K76" s="169"/>
    </row>
    <row r="77" spans="1:11" ht="27" customHeight="1">
      <c r="A77" s="84"/>
      <c r="B77" s="83">
        <v>311</v>
      </c>
      <c r="C77" s="83" t="s">
        <v>227</v>
      </c>
      <c r="D77" s="85"/>
      <c r="E77" s="86">
        <f>SUM(E78:E80)</f>
        <v>494250.36000000004</v>
      </c>
      <c r="F77" s="86">
        <f>SUM(F78:F80)</f>
        <v>477938.29</v>
      </c>
      <c r="G77" s="86">
        <f>SUM(G78:G80)</f>
        <v>477938.29</v>
      </c>
      <c r="H77" s="86">
        <f>SUM(H78:H80)</f>
        <v>519205.39999999997</v>
      </c>
      <c r="I77" s="93">
        <f>H77/E77*100</f>
        <v>105.04906865419379</v>
      </c>
      <c r="J77" s="93">
        <f>H77/G77*100</f>
        <v>108.63440131570124</v>
      </c>
      <c r="K77" s="169"/>
    </row>
    <row r="78" spans="1:11" ht="27" customHeight="1">
      <c r="A78" s="88"/>
      <c r="B78" s="88">
        <v>3111</v>
      </c>
      <c r="C78" s="88" t="s">
        <v>228</v>
      </c>
      <c r="D78" s="89">
        <v>53082</v>
      </c>
      <c r="E78" s="90">
        <v>466654.52</v>
      </c>
      <c r="F78" s="90">
        <v>469175.13</v>
      </c>
      <c r="G78" s="90">
        <v>469175.13</v>
      </c>
      <c r="H78" s="37">
        <v>505318.36</v>
      </c>
      <c r="I78" s="91">
        <f aca="true" t="shared" si="10" ref="I78:I97">H78/E78*100</f>
        <v>108.28532422658202</v>
      </c>
      <c r="J78" s="91">
        <f aca="true" t="shared" si="11" ref="J78:J97">H78/G78*100</f>
        <v>107.70356902762515</v>
      </c>
      <c r="K78" s="169"/>
    </row>
    <row r="79" spans="1:11" ht="27" customHeight="1">
      <c r="A79" s="88"/>
      <c r="B79" s="88">
        <v>3111</v>
      </c>
      <c r="C79" s="88" t="s">
        <v>229</v>
      </c>
      <c r="D79" s="89">
        <v>53082</v>
      </c>
      <c r="E79" s="90">
        <v>13001.5</v>
      </c>
      <c r="F79" s="90">
        <v>8763.16</v>
      </c>
      <c r="G79" s="90">
        <v>8763.16</v>
      </c>
      <c r="H79" s="37">
        <v>1373.87</v>
      </c>
      <c r="I79" s="91">
        <f t="shared" si="10"/>
        <v>10.567011498673228</v>
      </c>
      <c r="J79" s="91">
        <f t="shared" si="11"/>
        <v>15.677792029359273</v>
      </c>
      <c r="K79" s="169"/>
    </row>
    <row r="80" spans="1:11" ht="27" customHeight="1">
      <c r="A80" s="88"/>
      <c r="B80" s="88">
        <v>3113</v>
      </c>
      <c r="C80" s="88" t="s">
        <v>230</v>
      </c>
      <c r="D80" s="89">
        <v>53082</v>
      </c>
      <c r="E80" s="90">
        <v>14594.34</v>
      </c>
      <c r="F80" s="90">
        <v>0</v>
      </c>
      <c r="G80" s="90">
        <v>0</v>
      </c>
      <c r="H80" s="37">
        <v>12513.17</v>
      </c>
      <c r="I80" s="91">
        <f t="shared" si="10"/>
        <v>85.73988272165785</v>
      </c>
      <c r="J80" s="91" t="e">
        <f t="shared" si="11"/>
        <v>#DIV/0!</v>
      </c>
      <c r="K80" s="169"/>
    </row>
    <row r="81" spans="1:11" ht="27" customHeight="1">
      <c r="A81" s="88"/>
      <c r="B81" s="83">
        <v>312</v>
      </c>
      <c r="C81" s="83" t="s">
        <v>231</v>
      </c>
      <c r="D81" s="112"/>
      <c r="E81" s="86">
        <f>E82</f>
        <v>24086.74</v>
      </c>
      <c r="F81" s="86">
        <f>F82</f>
        <v>18581.19</v>
      </c>
      <c r="G81" s="86">
        <f>G82</f>
        <v>18581.19</v>
      </c>
      <c r="H81" s="86">
        <f>H82</f>
        <v>23336.63</v>
      </c>
      <c r="I81" s="93">
        <f t="shared" si="10"/>
        <v>96.88579691564736</v>
      </c>
      <c r="J81" s="93">
        <f t="shared" si="11"/>
        <v>125.59276343441945</v>
      </c>
      <c r="K81" s="169"/>
    </row>
    <row r="82" spans="1:11" ht="27" customHeight="1">
      <c r="A82" s="88"/>
      <c r="B82" s="88">
        <v>3121</v>
      </c>
      <c r="C82" s="88" t="s">
        <v>231</v>
      </c>
      <c r="D82" s="89">
        <v>53082</v>
      </c>
      <c r="E82" s="90">
        <v>24086.74</v>
      </c>
      <c r="F82" s="90">
        <v>18581.19</v>
      </c>
      <c r="G82" s="90">
        <v>18581.19</v>
      </c>
      <c r="H82" s="90">
        <v>23336.63</v>
      </c>
      <c r="I82" s="91">
        <f t="shared" si="10"/>
        <v>96.88579691564736</v>
      </c>
      <c r="J82" s="91">
        <f t="shared" si="11"/>
        <v>125.59276343441945</v>
      </c>
      <c r="K82" s="169"/>
    </row>
    <row r="83" spans="1:11" ht="27" customHeight="1">
      <c r="A83" s="83"/>
      <c r="B83" s="83">
        <v>313</v>
      </c>
      <c r="C83" s="83" t="s">
        <v>232</v>
      </c>
      <c r="D83" s="112"/>
      <c r="E83" s="86">
        <f>SUM(E84:E86)</f>
        <v>81517.81999999999</v>
      </c>
      <c r="F83" s="86">
        <f>SUM(F84:F86)</f>
        <v>79530.43</v>
      </c>
      <c r="G83" s="86">
        <f>SUM(G84:G86)</f>
        <v>79530.43</v>
      </c>
      <c r="H83" s="86">
        <f>SUM(H84:H86)</f>
        <v>85382.22</v>
      </c>
      <c r="I83" s="93">
        <f t="shared" si="10"/>
        <v>104.74055856743962</v>
      </c>
      <c r="J83" s="93">
        <f t="shared" si="11"/>
        <v>107.3579257650185</v>
      </c>
      <c r="K83" s="169"/>
    </row>
    <row r="84" spans="1:11" ht="27" customHeight="1">
      <c r="A84" s="88"/>
      <c r="B84" s="88">
        <v>3132</v>
      </c>
      <c r="C84" s="88" t="s">
        <v>233</v>
      </c>
      <c r="D84" s="89">
        <v>53082</v>
      </c>
      <c r="E84" s="90">
        <v>79350.01</v>
      </c>
      <c r="F84" s="90">
        <v>78120.65</v>
      </c>
      <c r="G84" s="90">
        <v>78120.65</v>
      </c>
      <c r="H84" s="90">
        <v>85382.22</v>
      </c>
      <c r="I84" s="91">
        <f t="shared" si="10"/>
        <v>107.6020280274697</v>
      </c>
      <c r="J84" s="91">
        <f t="shared" si="11"/>
        <v>109.2953271638165</v>
      </c>
      <c r="K84" s="169"/>
    </row>
    <row r="85" spans="1:11" ht="27" customHeight="1">
      <c r="A85" s="88"/>
      <c r="B85" s="88">
        <v>3132</v>
      </c>
      <c r="C85" s="88" t="s">
        <v>234</v>
      </c>
      <c r="D85" s="89">
        <v>53082</v>
      </c>
      <c r="E85" s="90">
        <v>1946.37</v>
      </c>
      <c r="F85" s="90">
        <v>1260.73</v>
      </c>
      <c r="G85" s="90">
        <v>1260.73</v>
      </c>
      <c r="H85" s="90">
        <v>0</v>
      </c>
      <c r="I85" s="91">
        <f t="shared" si="10"/>
        <v>0</v>
      </c>
      <c r="J85" s="91">
        <f t="shared" si="11"/>
        <v>0</v>
      </c>
      <c r="K85" s="169"/>
    </row>
    <row r="86" spans="1:11" ht="27" customHeight="1">
      <c r="A86" s="111"/>
      <c r="B86" s="88">
        <v>3133</v>
      </c>
      <c r="C86" s="88" t="s">
        <v>235</v>
      </c>
      <c r="D86" s="89">
        <v>53082</v>
      </c>
      <c r="E86" s="90">
        <v>221.44</v>
      </c>
      <c r="F86" s="90">
        <v>149.05</v>
      </c>
      <c r="G86" s="90">
        <v>149.05</v>
      </c>
      <c r="H86" s="90">
        <v>0</v>
      </c>
      <c r="I86" s="91">
        <f t="shared" si="10"/>
        <v>0</v>
      </c>
      <c r="J86" s="91">
        <f t="shared" si="11"/>
        <v>0</v>
      </c>
      <c r="K86" s="169"/>
    </row>
    <row r="87" spans="1:11" ht="27" customHeight="1">
      <c r="A87" s="111"/>
      <c r="B87" s="83">
        <v>32</v>
      </c>
      <c r="C87" s="83" t="s">
        <v>155</v>
      </c>
      <c r="D87" s="113"/>
      <c r="E87" s="86">
        <f>E88+E91</f>
        <v>9786.77</v>
      </c>
      <c r="F87" s="86">
        <f>F88+F91</f>
        <v>6047.25</v>
      </c>
      <c r="G87" s="86">
        <f>G88+G91</f>
        <v>5915.77</v>
      </c>
      <c r="H87" s="86">
        <f>H88+H91</f>
        <v>2186.5</v>
      </c>
      <c r="I87" s="93">
        <f t="shared" si="10"/>
        <v>22.34138536003196</v>
      </c>
      <c r="J87" s="93">
        <f t="shared" si="11"/>
        <v>36.96053091989715</v>
      </c>
      <c r="K87" s="169"/>
    </row>
    <row r="88" spans="1:11" ht="27" customHeight="1">
      <c r="A88" s="111"/>
      <c r="B88" s="83">
        <v>323</v>
      </c>
      <c r="C88" s="83" t="s">
        <v>14</v>
      </c>
      <c r="D88" s="113"/>
      <c r="E88" s="86">
        <f>E89</f>
        <v>1177.91</v>
      </c>
      <c r="F88" s="86">
        <f>F89</f>
        <v>0</v>
      </c>
      <c r="G88" s="86">
        <f>G89</f>
        <v>0</v>
      </c>
      <c r="H88" s="86">
        <f>H89+H90</f>
        <v>429.18</v>
      </c>
      <c r="I88" s="93">
        <f aca="true" t="shared" si="12" ref="I88:I93">H88/E88*100</f>
        <v>36.43572089548437</v>
      </c>
      <c r="J88" s="93" t="e">
        <f aca="true" t="shared" si="13" ref="J88:J93">H88/G88*100</f>
        <v>#DIV/0!</v>
      </c>
      <c r="K88" s="169"/>
    </row>
    <row r="89" spans="1:11" ht="27" customHeight="1">
      <c r="A89" s="111"/>
      <c r="B89" s="88" t="s">
        <v>41</v>
      </c>
      <c r="C89" s="88" t="s">
        <v>276</v>
      </c>
      <c r="D89" s="89">
        <v>53082</v>
      </c>
      <c r="E89" s="87">
        <v>1177.91</v>
      </c>
      <c r="F89" s="87">
        <v>0</v>
      </c>
      <c r="G89" s="87">
        <v>0</v>
      </c>
      <c r="H89" s="87">
        <v>0</v>
      </c>
      <c r="I89" s="93">
        <f t="shared" si="12"/>
        <v>0</v>
      </c>
      <c r="J89" s="93" t="e">
        <f t="shared" si="13"/>
        <v>#DIV/0!</v>
      </c>
      <c r="K89" s="169"/>
    </row>
    <row r="90" spans="1:11" ht="27" customHeight="1">
      <c r="A90" s="111"/>
      <c r="B90" s="88" t="s">
        <v>18</v>
      </c>
      <c r="C90" s="88" t="s">
        <v>19</v>
      </c>
      <c r="D90" s="89">
        <v>53082</v>
      </c>
      <c r="E90" s="90">
        <v>0</v>
      </c>
      <c r="F90" s="90">
        <v>0</v>
      </c>
      <c r="G90" s="90">
        <v>0</v>
      </c>
      <c r="H90" s="90">
        <v>429.18</v>
      </c>
      <c r="I90" s="91" t="e">
        <f t="shared" si="12"/>
        <v>#DIV/0!</v>
      </c>
      <c r="J90" s="91" t="e">
        <f t="shared" si="13"/>
        <v>#DIV/0!</v>
      </c>
      <c r="K90" s="169"/>
    </row>
    <row r="91" spans="1:11" ht="27" customHeight="1">
      <c r="A91" s="83"/>
      <c r="B91" s="83">
        <v>329</v>
      </c>
      <c r="C91" s="83" t="s">
        <v>12</v>
      </c>
      <c r="D91" s="112"/>
      <c r="E91" s="86">
        <f>E92+E93+E94</f>
        <v>8608.86</v>
      </c>
      <c r="F91" s="86">
        <f>SUM(F92,F93,F94)</f>
        <v>6047.25</v>
      </c>
      <c r="G91" s="86">
        <f>SUM(G92,G93,G94)</f>
        <v>5915.77</v>
      </c>
      <c r="H91" s="86">
        <f>SUM(H92,H93,H94)</f>
        <v>1757.3200000000002</v>
      </c>
      <c r="I91" s="93">
        <f t="shared" si="12"/>
        <v>20.41292343004765</v>
      </c>
      <c r="J91" s="93">
        <f t="shared" si="13"/>
        <v>29.705684974229897</v>
      </c>
      <c r="K91" s="169"/>
    </row>
    <row r="92" spans="1:11" ht="27" customHeight="1">
      <c r="A92" s="83"/>
      <c r="B92" s="88">
        <v>3295</v>
      </c>
      <c r="C92" s="88" t="s">
        <v>281</v>
      </c>
      <c r="D92" s="89">
        <v>53082</v>
      </c>
      <c r="E92" s="87">
        <v>1481.52</v>
      </c>
      <c r="F92" s="87">
        <v>1839.94</v>
      </c>
      <c r="G92" s="87">
        <v>1708.46</v>
      </c>
      <c r="H92" s="37">
        <v>1664.43</v>
      </c>
      <c r="I92" s="93">
        <f t="shared" si="12"/>
        <v>112.34610400129597</v>
      </c>
      <c r="J92" s="93">
        <f t="shared" si="13"/>
        <v>97.42282523442164</v>
      </c>
      <c r="K92" s="169"/>
    </row>
    <row r="93" spans="1:11" ht="27" customHeight="1">
      <c r="A93" s="83"/>
      <c r="B93" s="88">
        <v>3295</v>
      </c>
      <c r="C93" s="88" t="s">
        <v>277</v>
      </c>
      <c r="D93" s="89">
        <v>53082</v>
      </c>
      <c r="E93" s="87">
        <v>1705.49</v>
      </c>
      <c r="F93" s="87">
        <v>500</v>
      </c>
      <c r="G93" s="87">
        <v>500</v>
      </c>
      <c r="H93" s="87">
        <v>92.89</v>
      </c>
      <c r="I93" s="93">
        <f t="shared" si="12"/>
        <v>5.446528563638602</v>
      </c>
      <c r="J93" s="93">
        <f t="shared" si="13"/>
        <v>18.578</v>
      </c>
      <c r="K93" s="169"/>
    </row>
    <row r="94" spans="1:11" ht="27" customHeight="1">
      <c r="A94" s="88"/>
      <c r="B94" s="88">
        <v>3296</v>
      </c>
      <c r="C94" s="88" t="s">
        <v>236</v>
      </c>
      <c r="D94" s="89">
        <v>53082</v>
      </c>
      <c r="E94" s="90">
        <v>5421.85</v>
      </c>
      <c r="F94" s="90">
        <v>3707.31</v>
      </c>
      <c r="G94" s="90">
        <v>3707.31</v>
      </c>
      <c r="H94" s="90">
        <v>0</v>
      </c>
      <c r="I94" s="91">
        <f t="shared" si="10"/>
        <v>0</v>
      </c>
      <c r="J94" s="91">
        <f t="shared" si="11"/>
        <v>0</v>
      </c>
      <c r="K94" s="169"/>
    </row>
    <row r="95" spans="1:11" ht="27" customHeight="1">
      <c r="A95" s="88"/>
      <c r="B95" s="83">
        <v>34</v>
      </c>
      <c r="C95" s="83" t="s">
        <v>157</v>
      </c>
      <c r="D95" s="89"/>
      <c r="E95" s="86">
        <f aca="true" t="shared" si="14" ref="E95:H96">E96</f>
        <v>6032.7</v>
      </c>
      <c r="F95" s="86">
        <f t="shared" si="14"/>
        <v>4370.3</v>
      </c>
      <c r="G95" s="86">
        <f t="shared" si="14"/>
        <v>4370.3</v>
      </c>
      <c r="H95" s="86">
        <f t="shared" si="14"/>
        <v>0</v>
      </c>
      <c r="I95" s="93">
        <f>H95/E95*100</f>
        <v>0</v>
      </c>
      <c r="J95" s="93">
        <f>H95/G95*100</f>
        <v>0</v>
      </c>
      <c r="K95" s="169"/>
    </row>
    <row r="96" spans="1:11" ht="27" customHeight="1">
      <c r="A96" s="83"/>
      <c r="B96" s="83">
        <v>343</v>
      </c>
      <c r="C96" s="83" t="s">
        <v>237</v>
      </c>
      <c r="D96" s="112"/>
      <c r="E96" s="86">
        <f t="shared" si="14"/>
        <v>6032.7</v>
      </c>
      <c r="F96" s="86">
        <f t="shared" si="14"/>
        <v>4370.3</v>
      </c>
      <c r="G96" s="86">
        <f t="shared" si="14"/>
        <v>4370.3</v>
      </c>
      <c r="H96" s="86">
        <f t="shared" si="14"/>
        <v>0</v>
      </c>
      <c r="I96" s="93">
        <f t="shared" si="10"/>
        <v>0</v>
      </c>
      <c r="J96" s="93">
        <f t="shared" si="11"/>
        <v>0</v>
      </c>
      <c r="K96" s="169"/>
    </row>
    <row r="97" spans="1:11" ht="27" customHeight="1">
      <c r="A97" s="88"/>
      <c r="B97" s="88">
        <v>3433</v>
      </c>
      <c r="C97" s="88" t="s">
        <v>237</v>
      </c>
      <c r="D97" s="89">
        <v>53082</v>
      </c>
      <c r="E97" s="87">
        <v>6032.7</v>
      </c>
      <c r="F97" s="90">
        <v>4370.3</v>
      </c>
      <c r="G97" s="90">
        <v>4370.3</v>
      </c>
      <c r="H97" s="90">
        <v>0</v>
      </c>
      <c r="I97" s="91">
        <f t="shared" si="10"/>
        <v>0</v>
      </c>
      <c r="J97" s="91">
        <f t="shared" si="11"/>
        <v>0</v>
      </c>
      <c r="K97" s="169"/>
    </row>
    <row r="98" spans="1:11" ht="27" customHeight="1">
      <c r="A98" s="124">
        <v>2301</v>
      </c>
      <c r="B98" s="125" t="s">
        <v>2</v>
      </c>
      <c r="C98" s="124" t="s">
        <v>238</v>
      </c>
      <c r="D98" s="125"/>
      <c r="E98" s="126">
        <f>SUM(E99,E106,E121,E128,E133,E160)</f>
        <v>42200.61000000001</v>
      </c>
      <c r="F98" s="126">
        <f>SUM(F99,F106,F121,F128,F133,F160)</f>
        <v>99126.72</v>
      </c>
      <c r="G98" s="126">
        <f>SUM(G99,G106,G121,G128,G133,G155,G160,G178)</f>
        <v>65385.573000000004</v>
      </c>
      <c r="H98" s="126">
        <f>H99+H106+H121+H128+H133+H155+H160</f>
        <v>58595.649999999994</v>
      </c>
      <c r="I98" s="127">
        <f aca="true" t="shared" si="15" ref="I98:I132">H98/E98*100</f>
        <v>138.85024410784578</v>
      </c>
      <c r="J98" s="127">
        <f aca="true" t="shared" si="16" ref="J98:J136">H98/G98*100</f>
        <v>89.61556397158131</v>
      </c>
      <c r="K98" s="169"/>
    </row>
    <row r="99" spans="1:11" ht="27" customHeight="1">
      <c r="A99" s="106">
        <v>230101</v>
      </c>
      <c r="B99" s="107" t="s">
        <v>3</v>
      </c>
      <c r="C99" s="106" t="s">
        <v>278</v>
      </c>
      <c r="D99" s="108"/>
      <c r="E99" s="109">
        <f aca="true" t="shared" si="17" ref="E99:H102">E100</f>
        <v>36006.09</v>
      </c>
      <c r="F99" s="109">
        <f t="shared" si="17"/>
        <v>97377</v>
      </c>
      <c r="G99" s="109">
        <f t="shared" si="17"/>
        <v>34035.69</v>
      </c>
      <c r="H99" s="109">
        <f t="shared" si="17"/>
        <v>29757.85</v>
      </c>
      <c r="I99" s="110">
        <f t="shared" si="15"/>
        <v>82.64671337543177</v>
      </c>
      <c r="J99" s="110">
        <f t="shared" si="16"/>
        <v>87.43131107375815</v>
      </c>
      <c r="K99" s="169"/>
    </row>
    <row r="100" spans="1:11" ht="27" customHeight="1">
      <c r="A100" s="160"/>
      <c r="B100" s="83">
        <v>3</v>
      </c>
      <c r="C100" s="83" t="s">
        <v>156</v>
      </c>
      <c r="D100" s="85"/>
      <c r="E100" s="86">
        <f t="shared" si="17"/>
        <v>36006.09</v>
      </c>
      <c r="F100" s="92">
        <f t="shared" si="17"/>
        <v>97377</v>
      </c>
      <c r="G100" s="92">
        <f t="shared" si="17"/>
        <v>34035.69</v>
      </c>
      <c r="H100" s="92">
        <f t="shared" si="17"/>
        <v>29757.85</v>
      </c>
      <c r="I100" s="93">
        <f t="shared" si="15"/>
        <v>82.64671337543177</v>
      </c>
      <c r="J100" s="93">
        <f t="shared" si="16"/>
        <v>87.43131107375815</v>
      </c>
      <c r="K100" s="169"/>
    </row>
    <row r="101" spans="1:11" ht="27" customHeight="1">
      <c r="A101" s="160"/>
      <c r="B101" s="83">
        <v>32</v>
      </c>
      <c r="C101" s="83" t="s">
        <v>155</v>
      </c>
      <c r="D101" s="85"/>
      <c r="E101" s="86">
        <f>E102+E104</f>
        <v>36006.09</v>
      </c>
      <c r="F101" s="86">
        <f>F102+F104</f>
        <v>97377</v>
      </c>
      <c r="G101" s="86">
        <f>G102+G104</f>
        <v>34035.69</v>
      </c>
      <c r="H101" s="86">
        <f>H102+H104</f>
        <v>29757.85</v>
      </c>
      <c r="I101" s="93">
        <f t="shared" si="15"/>
        <v>82.64671337543177</v>
      </c>
      <c r="J101" s="93">
        <f t="shared" si="16"/>
        <v>87.43131107375815</v>
      </c>
      <c r="K101" s="169"/>
    </row>
    <row r="102" spans="1:11" ht="27" customHeight="1">
      <c r="A102" s="160"/>
      <c r="B102" s="83">
        <v>321</v>
      </c>
      <c r="C102" s="83" t="s">
        <v>7</v>
      </c>
      <c r="D102" s="85"/>
      <c r="E102" s="86">
        <f>E103</f>
        <v>23733.94</v>
      </c>
      <c r="F102" s="86">
        <f t="shared" si="17"/>
        <v>32273.95</v>
      </c>
      <c r="G102" s="86">
        <f t="shared" si="17"/>
        <v>23184.64</v>
      </c>
      <c r="H102" s="86">
        <f t="shared" si="17"/>
        <v>22047.6</v>
      </c>
      <c r="I102" s="93">
        <f t="shared" si="15"/>
        <v>92.89481645272551</v>
      </c>
      <c r="J102" s="93">
        <f t="shared" si="16"/>
        <v>95.09571854469165</v>
      </c>
      <c r="K102" s="169"/>
    </row>
    <row r="103" spans="1:11" ht="27" customHeight="1">
      <c r="A103" s="160"/>
      <c r="B103" s="88">
        <v>3212</v>
      </c>
      <c r="C103" s="88" t="s">
        <v>224</v>
      </c>
      <c r="D103" s="89">
        <v>11001</v>
      </c>
      <c r="E103" s="90">
        <v>23733.94</v>
      </c>
      <c r="F103" s="90">
        <v>32273.95</v>
      </c>
      <c r="G103" s="90">
        <v>23184.64</v>
      </c>
      <c r="H103" s="90">
        <v>22047.6</v>
      </c>
      <c r="I103" s="91">
        <f t="shared" si="15"/>
        <v>92.89481645272551</v>
      </c>
      <c r="J103" s="91">
        <f t="shared" si="16"/>
        <v>95.09571854469165</v>
      </c>
      <c r="K103" s="169"/>
    </row>
    <row r="104" spans="1:11" ht="27" customHeight="1">
      <c r="A104" s="160"/>
      <c r="B104" s="83">
        <v>322</v>
      </c>
      <c r="C104" s="83" t="s">
        <v>36</v>
      </c>
      <c r="D104" s="85"/>
      <c r="E104" s="86">
        <f>E105</f>
        <v>12272.15</v>
      </c>
      <c r="F104" s="86">
        <f>F105</f>
        <v>65103.05</v>
      </c>
      <c r="G104" s="86">
        <f>G105</f>
        <v>10851.05</v>
      </c>
      <c r="H104" s="86">
        <f>H105</f>
        <v>7710.25</v>
      </c>
      <c r="I104" s="93">
        <f t="shared" si="15"/>
        <v>62.827214465272995</v>
      </c>
      <c r="J104" s="93">
        <f t="shared" si="16"/>
        <v>71.05533565876114</v>
      </c>
      <c r="K104" s="169"/>
    </row>
    <row r="105" spans="1:11" ht="27" customHeight="1">
      <c r="A105" s="160"/>
      <c r="B105" s="88">
        <v>3223</v>
      </c>
      <c r="C105" s="88" t="s">
        <v>43</v>
      </c>
      <c r="D105" s="89">
        <v>11001</v>
      </c>
      <c r="E105" s="90">
        <v>12272.15</v>
      </c>
      <c r="F105" s="90">
        <v>65103.05</v>
      </c>
      <c r="G105" s="90">
        <v>10851.05</v>
      </c>
      <c r="H105" s="90">
        <v>7710.25</v>
      </c>
      <c r="I105" s="91">
        <f t="shared" si="15"/>
        <v>62.827214465272995</v>
      </c>
      <c r="J105" s="91">
        <f t="shared" si="16"/>
        <v>71.05533565876114</v>
      </c>
      <c r="K105" s="169"/>
    </row>
    <row r="106" spans="1:11" ht="27" customHeight="1">
      <c r="A106" s="120" t="s">
        <v>239</v>
      </c>
      <c r="B106" s="119" t="s">
        <v>3</v>
      </c>
      <c r="C106" s="120" t="s">
        <v>240</v>
      </c>
      <c r="D106" s="121"/>
      <c r="E106" s="122">
        <f>E107</f>
        <v>1902.58</v>
      </c>
      <c r="F106" s="122">
        <f>F107</f>
        <v>290.00000000000006</v>
      </c>
      <c r="G106" s="122">
        <f>G107</f>
        <v>2394.1230000000005</v>
      </c>
      <c r="H106" s="122">
        <f>H107</f>
        <v>2394.1200000000003</v>
      </c>
      <c r="I106" s="123">
        <f t="shared" si="15"/>
        <v>125.83544450167669</v>
      </c>
      <c r="J106" s="110">
        <f t="shared" si="16"/>
        <v>99.99987469315485</v>
      </c>
      <c r="K106" s="169"/>
    </row>
    <row r="107" spans="1:11" ht="27" customHeight="1">
      <c r="A107" s="84"/>
      <c r="B107" s="83">
        <v>3</v>
      </c>
      <c r="C107" s="83" t="s">
        <v>156</v>
      </c>
      <c r="D107" s="85"/>
      <c r="E107" s="86">
        <v>1902.58</v>
      </c>
      <c r="F107" s="86">
        <f>F108+F115+F118</f>
        <v>290.00000000000006</v>
      </c>
      <c r="G107" s="86">
        <f>G108+G115+G118</f>
        <v>2394.1230000000005</v>
      </c>
      <c r="H107" s="86">
        <f>H108+H115+H118</f>
        <v>2394.1200000000003</v>
      </c>
      <c r="I107" s="79">
        <f t="shared" si="15"/>
        <v>125.83544450167669</v>
      </c>
      <c r="J107" s="79">
        <f t="shared" si="16"/>
        <v>99.99987469315485</v>
      </c>
      <c r="K107" s="169"/>
    </row>
    <row r="108" spans="1:11" ht="27" customHeight="1">
      <c r="A108" s="84"/>
      <c r="B108" s="83">
        <v>32</v>
      </c>
      <c r="C108" s="83" t="s">
        <v>155</v>
      </c>
      <c r="D108" s="85"/>
      <c r="E108" s="86">
        <f>E109+E112</f>
        <v>1849.49</v>
      </c>
      <c r="F108" s="86">
        <f>F109+F112</f>
        <v>236.92000000000002</v>
      </c>
      <c r="G108" s="86">
        <f>G109+G112</f>
        <v>2297.8230000000003</v>
      </c>
      <c r="H108" s="86">
        <f>H109+H112</f>
        <v>2297.82</v>
      </c>
      <c r="I108" s="79">
        <f t="shared" si="15"/>
        <v>124.24073663550492</v>
      </c>
      <c r="J108" s="79">
        <f t="shared" si="16"/>
        <v>99.99986944164107</v>
      </c>
      <c r="K108" s="169"/>
    </row>
    <row r="109" spans="1:11" ht="27" customHeight="1">
      <c r="A109" s="84"/>
      <c r="B109" s="83">
        <v>323</v>
      </c>
      <c r="C109" s="83" t="s">
        <v>14</v>
      </c>
      <c r="D109" s="85"/>
      <c r="E109" s="86">
        <f>E110+E111</f>
        <v>1612.58</v>
      </c>
      <c r="F109" s="86">
        <f>F110+F111</f>
        <v>0</v>
      </c>
      <c r="G109" s="86">
        <f>G110+G111</f>
        <v>2060.55</v>
      </c>
      <c r="H109" s="86">
        <f>H110+H111</f>
        <v>2060.55</v>
      </c>
      <c r="I109" s="79">
        <f>H109/E109*100</f>
        <v>127.77970705329349</v>
      </c>
      <c r="J109" s="79">
        <f>H109/G109*100</f>
        <v>100</v>
      </c>
      <c r="K109" s="169"/>
    </row>
    <row r="110" spans="1:11" ht="27" customHeight="1">
      <c r="A110" s="84"/>
      <c r="B110" s="88" t="s">
        <v>18</v>
      </c>
      <c r="C110" s="88" t="s">
        <v>19</v>
      </c>
      <c r="D110" s="89">
        <v>11001</v>
      </c>
      <c r="E110" s="87">
        <v>909.15</v>
      </c>
      <c r="F110" s="87">
        <v>0</v>
      </c>
      <c r="G110" s="87">
        <v>1568.55</v>
      </c>
      <c r="H110" s="87">
        <v>1568.55</v>
      </c>
      <c r="I110" s="79">
        <f>H110/E110*100</f>
        <v>172.52928559643624</v>
      </c>
      <c r="J110" s="79">
        <f>H110/G110*100</f>
        <v>100</v>
      </c>
      <c r="K110" s="169"/>
    </row>
    <row r="111" spans="1:11" ht="27" customHeight="1">
      <c r="A111" s="84"/>
      <c r="B111" s="88" t="s">
        <v>18</v>
      </c>
      <c r="C111" s="88" t="s">
        <v>19</v>
      </c>
      <c r="D111" s="89">
        <v>58400</v>
      </c>
      <c r="E111" s="87">
        <v>703.43</v>
      </c>
      <c r="F111" s="87">
        <v>0</v>
      </c>
      <c r="G111" s="87">
        <v>492</v>
      </c>
      <c r="H111" s="87">
        <v>492</v>
      </c>
      <c r="I111" s="79">
        <f>H111/E111*100</f>
        <v>69.94299361699103</v>
      </c>
      <c r="J111" s="79">
        <f>H111/G111*100</f>
        <v>100</v>
      </c>
      <c r="K111" s="169"/>
    </row>
    <row r="112" spans="1:11" ht="27" customHeight="1">
      <c r="A112" s="84"/>
      <c r="B112" s="83">
        <v>329</v>
      </c>
      <c r="C112" s="83" t="s">
        <v>12</v>
      </c>
      <c r="D112" s="85"/>
      <c r="E112" s="86">
        <f>E113+E114</f>
        <v>236.91</v>
      </c>
      <c r="F112" s="86">
        <f>F113+F114</f>
        <v>236.92000000000002</v>
      </c>
      <c r="G112" s="86">
        <f>G113+G114</f>
        <v>237.273</v>
      </c>
      <c r="H112" s="86">
        <f>H113+H114</f>
        <v>237.26999999999998</v>
      </c>
      <c r="I112" s="93">
        <f t="shared" si="15"/>
        <v>100.1519564391541</v>
      </c>
      <c r="J112" s="93">
        <f t="shared" si="16"/>
        <v>99.9987356336372</v>
      </c>
      <c r="K112" s="169"/>
    </row>
    <row r="113" spans="1:11" ht="27" customHeight="1">
      <c r="A113" s="88"/>
      <c r="B113" s="88">
        <v>3291</v>
      </c>
      <c r="C113" s="88" t="s">
        <v>241</v>
      </c>
      <c r="D113" s="89" t="s">
        <v>4</v>
      </c>
      <c r="E113" s="87">
        <v>132.72</v>
      </c>
      <c r="F113" s="87">
        <v>132.72</v>
      </c>
      <c r="G113" s="87">
        <v>132.73</v>
      </c>
      <c r="H113" s="87">
        <v>132.73</v>
      </c>
      <c r="I113" s="91">
        <f t="shared" si="15"/>
        <v>100.00753465943339</v>
      </c>
      <c r="J113" s="91">
        <f t="shared" si="16"/>
        <v>100</v>
      </c>
      <c r="K113" s="169"/>
    </row>
    <row r="114" spans="1:11" ht="27" customHeight="1">
      <c r="A114" s="88"/>
      <c r="B114" s="88">
        <v>3299</v>
      </c>
      <c r="C114" s="88" t="s">
        <v>28</v>
      </c>
      <c r="D114" s="89" t="s">
        <v>4</v>
      </c>
      <c r="E114" s="87">
        <v>104.19</v>
      </c>
      <c r="F114" s="87">
        <v>104.2</v>
      </c>
      <c r="G114" s="87">
        <v>104.543</v>
      </c>
      <c r="H114" s="87">
        <v>104.54</v>
      </c>
      <c r="I114" s="91">
        <f t="shared" si="15"/>
        <v>100.33592475285538</v>
      </c>
      <c r="J114" s="91">
        <f t="shared" si="16"/>
        <v>99.99713036740863</v>
      </c>
      <c r="K114" s="169"/>
    </row>
    <row r="115" spans="1:11" ht="27" customHeight="1">
      <c r="A115" s="83"/>
      <c r="B115" s="83">
        <v>36</v>
      </c>
      <c r="C115" s="83" t="s">
        <v>57</v>
      </c>
      <c r="D115" s="112"/>
      <c r="E115" s="86">
        <f aca="true" t="shared" si="18" ref="E115:H116">E116</f>
        <v>26.54</v>
      </c>
      <c r="F115" s="86">
        <f t="shared" si="18"/>
        <v>26.54</v>
      </c>
      <c r="G115" s="86">
        <f t="shared" si="18"/>
        <v>26.55</v>
      </c>
      <c r="H115" s="86">
        <f t="shared" si="18"/>
        <v>26.55</v>
      </c>
      <c r="I115" s="93">
        <f t="shared" si="15"/>
        <v>100.03767897513187</v>
      </c>
      <c r="J115" s="93">
        <f t="shared" si="16"/>
        <v>100</v>
      </c>
      <c r="K115" s="169"/>
    </row>
    <row r="116" spans="1:11" ht="27" customHeight="1">
      <c r="A116" s="83"/>
      <c r="B116" s="83">
        <v>369</v>
      </c>
      <c r="C116" s="83" t="s">
        <v>242</v>
      </c>
      <c r="D116" s="112"/>
      <c r="E116" s="86">
        <f t="shared" si="18"/>
        <v>26.54</v>
      </c>
      <c r="F116" s="86">
        <f t="shared" si="18"/>
        <v>26.54</v>
      </c>
      <c r="G116" s="86">
        <f t="shared" si="18"/>
        <v>26.55</v>
      </c>
      <c r="H116" s="86">
        <f t="shared" si="18"/>
        <v>26.55</v>
      </c>
      <c r="I116" s="93">
        <f t="shared" si="15"/>
        <v>100.03767897513187</v>
      </c>
      <c r="J116" s="93">
        <f t="shared" si="16"/>
        <v>100</v>
      </c>
      <c r="K116" s="169"/>
    </row>
    <row r="117" spans="1:11" ht="27" customHeight="1">
      <c r="A117" s="111"/>
      <c r="B117" s="88">
        <v>3691</v>
      </c>
      <c r="C117" s="88" t="s">
        <v>62</v>
      </c>
      <c r="D117" s="89" t="s">
        <v>4</v>
      </c>
      <c r="E117" s="90">
        <v>26.54</v>
      </c>
      <c r="F117" s="90">
        <v>26.54</v>
      </c>
      <c r="G117" s="90">
        <v>26.55</v>
      </c>
      <c r="H117" s="90">
        <v>26.55</v>
      </c>
      <c r="I117" s="91">
        <f t="shared" si="15"/>
        <v>100.03767897513187</v>
      </c>
      <c r="J117" s="91">
        <f t="shared" si="16"/>
        <v>100</v>
      </c>
      <c r="K117" s="169"/>
    </row>
    <row r="118" spans="1:11" ht="27" customHeight="1">
      <c r="A118" s="84"/>
      <c r="B118" s="83">
        <v>38</v>
      </c>
      <c r="C118" s="83" t="s">
        <v>243</v>
      </c>
      <c r="D118" s="85"/>
      <c r="E118" s="86">
        <f>E119</f>
        <v>26.54</v>
      </c>
      <c r="F118" s="86">
        <f aca="true" t="shared" si="19" ref="F118:H119">F119</f>
        <v>26.54</v>
      </c>
      <c r="G118" s="86">
        <f t="shared" si="19"/>
        <v>69.75</v>
      </c>
      <c r="H118" s="86">
        <f t="shared" si="19"/>
        <v>69.75</v>
      </c>
      <c r="I118" s="93">
        <f t="shared" si="15"/>
        <v>262.810851544838</v>
      </c>
      <c r="J118" s="93">
        <f t="shared" si="16"/>
        <v>100</v>
      </c>
      <c r="K118" s="169"/>
    </row>
    <row r="119" spans="1:11" ht="27" customHeight="1">
      <c r="A119" s="88"/>
      <c r="B119" s="83">
        <v>381</v>
      </c>
      <c r="C119" s="83" t="s">
        <v>244</v>
      </c>
      <c r="D119" s="112"/>
      <c r="E119" s="86">
        <f>E120</f>
        <v>26.54</v>
      </c>
      <c r="F119" s="86">
        <f t="shared" si="19"/>
        <v>26.54</v>
      </c>
      <c r="G119" s="86">
        <f t="shared" si="19"/>
        <v>69.75</v>
      </c>
      <c r="H119" s="86">
        <f t="shared" si="19"/>
        <v>69.75</v>
      </c>
      <c r="I119" s="93">
        <f t="shared" si="15"/>
        <v>262.810851544838</v>
      </c>
      <c r="J119" s="93">
        <f t="shared" si="16"/>
        <v>100</v>
      </c>
      <c r="K119" s="169"/>
    </row>
    <row r="120" spans="1:11" ht="27" customHeight="1">
      <c r="A120" s="111"/>
      <c r="B120" s="88">
        <v>3811</v>
      </c>
      <c r="C120" s="88" t="s">
        <v>245</v>
      </c>
      <c r="D120" s="89" t="s">
        <v>4</v>
      </c>
      <c r="E120" s="90">
        <v>26.54</v>
      </c>
      <c r="F120" s="90">
        <v>26.54</v>
      </c>
      <c r="G120" s="90">
        <v>69.75</v>
      </c>
      <c r="H120" s="90">
        <v>69.75</v>
      </c>
      <c r="I120" s="91">
        <f t="shared" si="15"/>
        <v>262.810851544838</v>
      </c>
      <c r="J120" s="91">
        <f t="shared" si="16"/>
        <v>100</v>
      </c>
      <c r="K120" s="169"/>
    </row>
    <row r="121" spans="1:11" ht="27" customHeight="1">
      <c r="A121" s="120" t="s">
        <v>252</v>
      </c>
      <c r="B121" s="119" t="s">
        <v>3</v>
      </c>
      <c r="C121" s="120" t="s">
        <v>253</v>
      </c>
      <c r="D121" s="121"/>
      <c r="E121" s="122">
        <f>E124</f>
        <v>2070.48</v>
      </c>
      <c r="F121" s="122">
        <f>F124</f>
        <v>0</v>
      </c>
      <c r="G121" s="122">
        <f aca="true" t="shared" si="20" ref="G121:H123">G122</f>
        <v>14743</v>
      </c>
      <c r="H121" s="122">
        <f t="shared" si="20"/>
        <v>12827.44</v>
      </c>
      <c r="I121" s="123">
        <f t="shared" si="15"/>
        <v>619.5394304702291</v>
      </c>
      <c r="J121" s="110">
        <f t="shared" si="16"/>
        <v>87.00698636641118</v>
      </c>
      <c r="K121" s="169"/>
    </row>
    <row r="122" spans="1:11" ht="27" customHeight="1">
      <c r="A122" s="111"/>
      <c r="B122" s="83">
        <v>3</v>
      </c>
      <c r="C122" s="83" t="s">
        <v>156</v>
      </c>
      <c r="D122" s="89"/>
      <c r="E122" s="86">
        <f>E123</f>
        <v>2070.48</v>
      </c>
      <c r="F122" s="86">
        <f>F123</f>
        <v>0</v>
      </c>
      <c r="G122" s="86">
        <f t="shared" si="20"/>
        <v>14743</v>
      </c>
      <c r="H122" s="86">
        <f t="shared" si="20"/>
        <v>12827.44</v>
      </c>
      <c r="I122" s="79">
        <f t="shared" si="15"/>
        <v>619.5394304702291</v>
      </c>
      <c r="J122" s="79">
        <f t="shared" si="16"/>
        <v>87.00698636641118</v>
      </c>
      <c r="K122" s="169"/>
    </row>
    <row r="123" spans="1:11" ht="27" customHeight="1">
      <c r="A123" s="111"/>
      <c r="B123" s="83">
        <v>32</v>
      </c>
      <c r="C123" s="83" t="s">
        <v>155</v>
      </c>
      <c r="D123" s="89"/>
      <c r="E123" s="86">
        <f>E124</f>
        <v>2070.48</v>
      </c>
      <c r="F123" s="86">
        <f>F124</f>
        <v>0</v>
      </c>
      <c r="G123" s="86">
        <f t="shared" si="20"/>
        <v>14743</v>
      </c>
      <c r="H123" s="86">
        <f t="shared" si="20"/>
        <v>12827.44</v>
      </c>
      <c r="I123" s="79">
        <f t="shared" si="15"/>
        <v>619.5394304702291</v>
      </c>
      <c r="J123" s="79">
        <f t="shared" si="16"/>
        <v>87.00698636641118</v>
      </c>
      <c r="K123" s="169"/>
    </row>
    <row r="124" spans="1:11" ht="27" customHeight="1">
      <c r="A124" s="111"/>
      <c r="B124" s="83">
        <v>329</v>
      </c>
      <c r="C124" s="83" t="s">
        <v>12</v>
      </c>
      <c r="D124" s="89"/>
      <c r="E124" s="86">
        <f>E125+E127</f>
        <v>2070.48</v>
      </c>
      <c r="F124" s="86">
        <f>F125+F127</f>
        <v>0</v>
      </c>
      <c r="G124" s="86">
        <f>G125+G126+G127</f>
        <v>14743</v>
      </c>
      <c r="H124" s="86">
        <f>H125+H126+H127</f>
        <v>12827.44</v>
      </c>
      <c r="I124" s="79">
        <f t="shared" si="15"/>
        <v>619.5394304702291</v>
      </c>
      <c r="J124" s="79">
        <f t="shared" si="16"/>
        <v>87.00698636641118</v>
      </c>
      <c r="K124" s="169"/>
    </row>
    <row r="125" spans="1:11" ht="27" customHeight="1">
      <c r="A125" s="111"/>
      <c r="B125" s="88">
        <v>3299</v>
      </c>
      <c r="C125" s="88" t="s">
        <v>28</v>
      </c>
      <c r="D125" s="89">
        <v>32400</v>
      </c>
      <c r="E125" s="87">
        <v>0</v>
      </c>
      <c r="F125" s="90">
        <v>0</v>
      </c>
      <c r="G125" s="90">
        <v>12660</v>
      </c>
      <c r="H125" s="90">
        <v>10744.44</v>
      </c>
      <c r="I125" s="79" t="e">
        <f>H125/E125*100</f>
        <v>#DIV/0!</v>
      </c>
      <c r="J125" s="79">
        <f>H125/G125*100</f>
        <v>84.86919431279621</v>
      </c>
      <c r="K125" s="169"/>
    </row>
    <row r="126" spans="1:11" ht="27" customHeight="1">
      <c r="A126" s="111"/>
      <c r="B126" s="88">
        <v>3299</v>
      </c>
      <c r="C126" s="88" t="s">
        <v>28</v>
      </c>
      <c r="D126" s="89">
        <v>55042</v>
      </c>
      <c r="E126" s="87">
        <v>663.61</v>
      </c>
      <c r="F126" s="90">
        <v>0</v>
      </c>
      <c r="G126" s="90">
        <v>500</v>
      </c>
      <c r="H126" s="90">
        <v>500</v>
      </c>
      <c r="I126" s="79">
        <f>H126/E126*100</f>
        <v>75.34545892919033</v>
      </c>
      <c r="J126" s="79">
        <f>H126/G126*100</f>
        <v>100</v>
      </c>
      <c r="K126" s="169"/>
    </row>
    <row r="127" spans="1:11" ht="27" customHeight="1">
      <c r="A127" s="111"/>
      <c r="B127" s="88">
        <v>3299</v>
      </c>
      <c r="C127" s="88" t="s">
        <v>28</v>
      </c>
      <c r="D127" s="89">
        <v>62400</v>
      </c>
      <c r="E127" s="87">
        <v>2070.48</v>
      </c>
      <c r="F127" s="90">
        <v>0</v>
      </c>
      <c r="G127" s="90">
        <v>1583</v>
      </c>
      <c r="H127" s="90">
        <v>1583</v>
      </c>
      <c r="I127" s="141">
        <f t="shared" si="15"/>
        <v>76.45570109346625</v>
      </c>
      <c r="J127" s="141">
        <f t="shared" si="16"/>
        <v>100</v>
      </c>
      <c r="K127" s="169"/>
    </row>
    <row r="128" spans="1:11" ht="27" customHeight="1">
      <c r="A128" s="118" t="s">
        <v>246</v>
      </c>
      <c r="B128" s="119" t="s">
        <v>3</v>
      </c>
      <c r="C128" s="120" t="s">
        <v>247</v>
      </c>
      <c r="D128" s="121"/>
      <c r="E128" s="122">
        <f>E129</f>
        <v>132.72</v>
      </c>
      <c r="F128" s="122">
        <f aca="true" t="shared" si="21" ref="F128:H131">F129</f>
        <v>132.72</v>
      </c>
      <c r="G128" s="122">
        <f t="shared" si="21"/>
        <v>132.72</v>
      </c>
      <c r="H128" s="122">
        <f t="shared" si="21"/>
        <v>132.72</v>
      </c>
      <c r="I128" s="123">
        <f t="shared" si="15"/>
        <v>100</v>
      </c>
      <c r="J128" s="123">
        <f t="shared" si="16"/>
        <v>100</v>
      </c>
      <c r="K128" s="169"/>
    </row>
    <row r="129" spans="1:11" ht="27" customHeight="1">
      <c r="A129" s="111"/>
      <c r="B129" s="83">
        <v>3</v>
      </c>
      <c r="C129" s="83" t="s">
        <v>156</v>
      </c>
      <c r="D129" s="113"/>
      <c r="E129" s="86">
        <f>E130</f>
        <v>132.72</v>
      </c>
      <c r="F129" s="86">
        <f t="shared" si="21"/>
        <v>132.72</v>
      </c>
      <c r="G129" s="86">
        <f t="shared" si="21"/>
        <v>132.72</v>
      </c>
      <c r="H129" s="86">
        <f t="shared" si="21"/>
        <v>132.72</v>
      </c>
      <c r="I129" s="131">
        <f t="shared" si="15"/>
        <v>100</v>
      </c>
      <c r="J129" s="131">
        <f t="shared" si="16"/>
        <v>100</v>
      </c>
      <c r="K129" s="169"/>
    </row>
    <row r="130" spans="1:11" ht="27" customHeight="1">
      <c r="A130" s="111"/>
      <c r="B130" s="83">
        <v>32</v>
      </c>
      <c r="C130" s="83" t="s">
        <v>155</v>
      </c>
      <c r="D130" s="113"/>
      <c r="E130" s="86">
        <f>E131</f>
        <v>132.72</v>
      </c>
      <c r="F130" s="86">
        <f t="shared" si="21"/>
        <v>132.72</v>
      </c>
      <c r="G130" s="86">
        <f t="shared" si="21"/>
        <v>132.72</v>
      </c>
      <c r="H130" s="86">
        <f t="shared" si="21"/>
        <v>132.72</v>
      </c>
      <c r="I130" s="131">
        <f t="shared" si="15"/>
        <v>100</v>
      </c>
      <c r="J130" s="131">
        <f t="shared" si="16"/>
        <v>100</v>
      </c>
      <c r="K130" s="169"/>
    </row>
    <row r="131" spans="1:11" ht="27" customHeight="1">
      <c r="A131" s="111"/>
      <c r="B131" s="83">
        <v>329</v>
      </c>
      <c r="C131" s="83" t="s">
        <v>12</v>
      </c>
      <c r="D131" s="113"/>
      <c r="E131" s="86">
        <f>E132</f>
        <v>132.72</v>
      </c>
      <c r="F131" s="86">
        <f t="shared" si="21"/>
        <v>132.72</v>
      </c>
      <c r="G131" s="86">
        <f t="shared" si="21"/>
        <v>132.72</v>
      </c>
      <c r="H131" s="86">
        <f t="shared" si="21"/>
        <v>132.72</v>
      </c>
      <c r="I131" s="131">
        <f t="shared" si="15"/>
        <v>100</v>
      </c>
      <c r="J131" s="131">
        <f t="shared" si="16"/>
        <v>100</v>
      </c>
      <c r="K131" s="169"/>
    </row>
    <row r="132" spans="1:11" ht="27" customHeight="1">
      <c r="A132" s="88"/>
      <c r="B132" s="88">
        <v>3299</v>
      </c>
      <c r="C132" s="88" t="s">
        <v>28</v>
      </c>
      <c r="D132" s="89">
        <v>32400</v>
      </c>
      <c r="E132" s="87">
        <v>132.72</v>
      </c>
      <c r="F132" s="90">
        <v>132.72</v>
      </c>
      <c r="G132" s="90">
        <v>132.72</v>
      </c>
      <c r="H132" s="90">
        <v>132.72</v>
      </c>
      <c r="I132" s="133">
        <f t="shared" si="15"/>
        <v>100</v>
      </c>
      <c r="J132" s="133">
        <f t="shared" si="16"/>
        <v>100</v>
      </c>
      <c r="K132" s="169"/>
    </row>
    <row r="133" spans="1:11" ht="27" customHeight="1">
      <c r="A133" s="118" t="s">
        <v>248</v>
      </c>
      <c r="B133" s="119" t="s">
        <v>3</v>
      </c>
      <c r="C133" s="115" t="s">
        <v>259</v>
      </c>
      <c r="D133" s="116"/>
      <c r="E133" s="117">
        <f>SUM(E134,E149)</f>
        <v>761.51</v>
      </c>
      <c r="F133" s="117">
        <f aca="true" t="shared" si="22" ref="F133:H134">F134</f>
        <v>0</v>
      </c>
      <c r="G133" s="117">
        <f t="shared" si="22"/>
        <v>0</v>
      </c>
      <c r="H133" s="117">
        <f t="shared" si="22"/>
        <v>0</v>
      </c>
      <c r="I133" s="123">
        <f aca="true" t="shared" si="23" ref="I133:I148">H133/E133*100</f>
        <v>0</v>
      </c>
      <c r="J133" s="123" t="e">
        <f t="shared" si="16"/>
        <v>#DIV/0!</v>
      </c>
      <c r="K133" s="169"/>
    </row>
    <row r="134" spans="1:11" ht="27" customHeight="1">
      <c r="A134" s="111"/>
      <c r="B134" s="83">
        <v>3</v>
      </c>
      <c r="C134" s="83" t="s">
        <v>156</v>
      </c>
      <c r="D134" s="85"/>
      <c r="E134" s="86">
        <f>E135</f>
        <v>761.51</v>
      </c>
      <c r="F134" s="86">
        <f t="shared" si="22"/>
        <v>0</v>
      </c>
      <c r="G134" s="86">
        <f t="shared" si="22"/>
        <v>0</v>
      </c>
      <c r="H134" s="86">
        <f t="shared" si="22"/>
        <v>0</v>
      </c>
      <c r="I134" s="79">
        <f t="shared" si="23"/>
        <v>0</v>
      </c>
      <c r="J134" s="79" t="e">
        <f t="shared" si="16"/>
        <v>#DIV/0!</v>
      </c>
      <c r="K134" s="169"/>
    </row>
    <row r="135" spans="1:11" ht="27" customHeight="1">
      <c r="A135" s="111"/>
      <c r="B135" s="83">
        <v>32</v>
      </c>
      <c r="C135" s="83" t="s">
        <v>155</v>
      </c>
      <c r="D135" s="85"/>
      <c r="E135" s="86">
        <f>SUM(E136,E140,E143,E146)</f>
        <v>761.51</v>
      </c>
      <c r="F135" s="86">
        <f>SUM(F136,F140,F143,F146)</f>
        <v>0</v>
      </c>
      <c r="G135" s="86">
        <f>SUM(G136,G140,G143,G146)</f>
        <v>0</v>
      </c>
      <c r="H135" s="86">
        <f>SUM(H136,H140,H143,H146)</f>
        <v>0</v>
      </c>
      <c r="I135" s="79">
        <f t="shared" si="23"/>
        <v>0</v>
      </c>
      <c r="J135" s="79" t="e">
        <f t="shared" si="16"/>
        <v>#DIV/0!</v>
      </c>
      <c r="K135" s="169"/>
    </row>
    <row r="136" spans="1:11" ht="27" customHeight="1">
      <c r="A136" s="111"/>
      <c r="B136" s="83" t="s">
        <v>6</v>
      </c>
      <c r="C136" s="83" t="s">
        <v>7</v>
      </c>
      <c r="D136" s="85"/>
      <c r="E136" s="86">
        <f>SUM(E137:E139)</f>
        <v>165.9</v>
      </c>
      <c r="F136" s="86">
        <f>SUM(F137:F139)</f>
        <v>0</v>
      </c>
      <c r="G136" s="86">
        <f>SUM(G137:G139)</f>
        <v>0</v>
      </c>
      <c r="H136" s="86">
        <f>SUM(H137:H139)</f>
        <v>0</v>
      </c>
      <c r="I136" s="79">
        <f t="shared" si="23"/>
        <v>0</v>
      </c>
      <c r="J136" s="79" t="e">
        <f t="shared" si="16"/>
        <v>#DIV/0!</v>
      </c>
      <c r="K136" s="169"/>
    </row>
    <row r="137" spans="1:11" ht="27" customHeight="1">
      <c r="A137" s="111"/>
      <c r="B137" s="88" t="s">
        <v>9</v>
      </c>
      <c r="C137" s="88" t="s">
        <v>10</v>
      </c>
      <c r="D137" s="89">
        <v>53090</v>
      </c>
      <c r="E137" s="87">
        <v>33.18</v>
      </c>
      <c r="F137" s="87">
        <v>0</v>
      </c>
      <c r="G137" s="87">
        <v>0</v>
      </c>
      <c r="H137" s="87">
        <v>0</v>
      </c>
      <c r="I137" s="133">
        <f t="shared" si="23"/>
        <v>0</v>
      </c>
      <c r="J137" s="133" t="e">
        <f aca="true" t="shared" si="24" ref="J137:J148">H137/G137*100</f>
        <v>#DIV/0!</v>
      </c>
      <c r="K137" s="169"/>
    </row>
    <row r="138" spans="1:11" ht="27" customHeight="1">
      <c r="A138" s="111"/>
      <c r="B138" s="88" t="s">
        <v>9</v>
      </c>
      <c r="C138" s="88" t="s">
        <v>10</v>
      </c>
      <c r="D138" s="89">
        <v>55291</v>
      </c>
      <c r="E138" s="87">
        <v>132.72</v>
      </c>
      <c r="F138" s="87">
        <v>0</v>
      </c>
      <c r="G138" s="87">
        <v>0</v>
      </c>
      <c r="H138" s="87">
        <v>0</v>
      </c>
      <c r="I138" s="133">
        <f t="shared" si="23"/>
        <v>0</v>
      </c>
      <c r="J138" s="133" t="e">
        <f t="shared" si="24"/>
        <v>#DIV/0!</v>
      </c>
      <c r="K138" s="169"/>
    </row>
    <row r="139" spans="1:11" ht="27" customHeight="1">
      <c r="A139" s="111"/>
      <c r="B139" s="88">
        <v>3214</v>
      </c>
      <c r="C139" s="88" t="s">
        <v>222</v>
      </c>
      <c r="D139" s="89">
        <v>53090</v>
      </c>
      <c r="E139" s="87">
        <v>0</v>
      </c>
      <c r="F139" s="87">
        <v>0</v>
      </c>
      <c r="G139" s="87">
        <v>0</v>
      </c>
      <c r="H139" s="87">
        <v>0</v>
      </c>
      <c r="I139" s="133" t="e">
        <f t="shared" si="23"/>
        <v>#DIV/0!</v>
      </c>
      <c r="J139" s="133" t="e">
        <f t="shared" si="24"/>
        <v>#DIV/0!</v>
      </c>
      <c r="K139" s="169"/>
    </row>
    <row r="140" spans="1:11" ht="27" customHeight="1">
      <c r="A140" s="111"/>
      <c r="B140" s="83" t="s">
        <v>35</v>
      </c>
      <c r="C140" s="83" t="s">
        <v>36</v>
      </c>
      <c r="D140" s="85"/>
      <c r="E140" s="86">
        <f>E141+E142</f>
        <v>303.62</v>
      </c>
      <c r="F140" s="86">
        <f>F141+F142</f>
        <v>0</v>
      </c>
      <c r="G140" s="86">
        <f>G141+G142</f>
        <v>0</v>
      </c>
      <c r="H140" s="86">
        <f>H141+H142</f>
        <v>0</v>
      </c>
      <c r="I140" s="131">
        <f t="shared" si="23"/>
        <v>0</v>
      </c>
      <c r="J140" s="131" t="e">
        <f t="shared" si="24"/>
        <v>#DIV/0!</v>
      </c>
      <c r="K140" s="169"/>
    </row>
    <row r="141" spans="1:11" ht="27" customHeight="1">
      <c r="A141" s="111"/>
      <c r="B141" s="88" t="s">
        <v>45</v>
      </c>
      <c r="C141" s="88" t="s">
        <v>46</v>
      </c>
      <c r="D141" s="89">
        <v>53090</v>
      </c>
      <c r="E141" s="90">
        <v>199.09</v>
      </c>
      <c r="F141" s="90">
        <v>0</v>
      </c>
      <c r="G141" s="90">
        <v>0</v>
      </c>
      <c r="H141" s="90">
        <v>0</v>
      </c>
      <c r="I141" s="133">
        <f t="shared" si="23"/>
        <v>0</v>
      </c>
      <c r="J141" s="133" t="e">
        <f t="shared" si="24"/>
        <v>#DIV/0!</v>
      </c>
      <c r="K141" s="169"/>
    </row>
    <row r="142" spans="1:11" ht="27" customHeight="1">
      <c r="A142" s="111"/>
      <c r="B142" s="88" t="s">
        <v>49</v>
      </c>
      <c r="C142" s="88" t="s">
        <v>50</v>
      </c>
      <c r="D142" s="132">
        <v>53090</v>
      </c>
      <c r="E142" s="78">
        <v>104.53</v>
      </c>
      <c r="F142" s="78">
        <v>0</v>
      </c>
      <c r="G142" s="78">
        <v>0</v>
      </c>
      <c r="H142" s="78">
        <v>0</v>
      </c>
      <c r="I142" s="133">
        <f t="shared" si="23"/>
        <v>0</v>
      </c>
      <c r="J142" s="133" t="e">
        <f t="shared" si="24"/>
        <v>#DIV/0!</v>
      </c>
      <c r="K142" s="169"/>
    </row>
    <row r="143" spans="1:11" ht="27" customHeight="1">
      <c r="A143" s="111"/>
      <c r="B143" s="83" t="s">
        <v>13</v>
      </c>
      <c r="C143" s="83" t="s">
        <v>14</v>
      </c>
      <c r="D143" s="85"/>
      <c r="E143" s="86">
        <f>SUM(E144:E145)</f>
        <v>159.27</v>
      </c>
      <c r="F143" s="86">
        <f>SUM(F144:F145)</f>
        <v>0</v>
      </c>
      <c r="G143" s="86">
        <f>SUM(G144:G145)</f>
        <v>0</v>
      </c>
      <c r="H143" s="86">
        <f>SUM(H144:H145)</f>
        <v>0</v>
      </c>
      <c r="I143" s="131">
        <f t="shared" si="23"/>
        <v>0</v>
      </c>
      <c r="J143" s="131" t="e">
        <f t="shared" si="24"/>
        <v>#DIV/0!</v>
      </c>
      <c r="K143" s="169"/>
    </row>
    <row r="144" spans="1:11" ht="27" customHeight="1">
      <c r="A144" s="111"/>
      <c r="B144" s="88" t="s">
        <v>15</v>
      </c>
      <c r="C144" s="88" t="s">
        <v>44</v>
      </c>
      <c r="D144" s="89">
        <v>53090</v>
      </c>
      <c r="E144" s="90">
        <v>0</v>
      </c>
      <c r="F144" s="90">
        <v>0</v>
      </c>
      <c r="G144" s="90">
        <v>0</v>
      </c>
      <c r="H144" s="90">
        <v>0</v>
      </c>
      <c r="I144" s="133" t="e">
        <f t="shared" si="23"/>
        <v>#DIV/0!</v>
      </c>
      <c r="J144" s="133" t="e">
        <f t="shared" si="24"/>
        <v>#DIV/0!</v>
      </c>
      <c r="K144" s="169"/>
    </row>
    <row r="145" spans="1:11" ht="27" customHeight="1">
      <c r="A145" s="111"/>
      <c r="B145" s="88" t="s">
        <v>15</v>
      </c>
      <c r="C145" s="88" t="s">
        <v>44</v>
      </c>
      <c r="D145" s="89">
        <v>55291</v>
      </c>
      <c r="E145" s="90">
        <v>159.27</v>
      </c>
      <c r="F145" s="90">
        <v>0</v>
      </c>
      <c r="G145" s="90">
        <v>0</v>
      </c>
      <c r="H145" s="90">
        <v>0</v>
      </c>
      <c r="I145" s="133">
        <f t="shared" si="23"/>
        <v>0</v>
      </c>
      <c r="J145" s="133" t="e">
        <f t="shared" si="24"/>
        <v>#DIV/0!</v>
      </c>
      <c r="K145" s="169"/>
    </row>
    <row r="146" spans="1:11" ht="27" customHeight="1">
      <c r="A146" s="111"/>
      <c r="B146" s="83">
        <v>329</v>
      </c>
      <c r="C146" s="83" t="s">
        <v>12</v>
      </c>
      <c r="D146" s="113"/>
      <c r="E146" s="86">
        <f>E147+E148</f>
        <v>132.72</v>
      </c>
      <c r="F146" s="86">
        <f>F147+F148</f>
        <v>0</v>
      </c>
      <c r="G146" s="86">
        <f>G147+G148</f>
        <v>0</v>
      </c>
      <c r="H146" s="86">
        <f>H147+H148</f>
        <v>0</v>
      </c>
      <c r="I146" s="131">
        <f t="shared" si="23"/>
        <v>0</v>
      </c>
      <c r="J146" s="131" t="e">
        <f t="shared" si="24"/>
        <v>#DIV/0!</v>
      </c>
      <c r="K146" s="169"/>
    </row>
    <row r="147" spans="1:11" ht="27" customHeight="1">
      <c r="A147" s="111"/>
      <c r="B147" s="88">
        <v>3299</v>
      </c>
      <c r="C147" s="88" t="s">
        <v>28</v>
      </c>
      <c r="D147" s="89">
        <v>53090</v>
      </c>
      <c r="E147" s="87">
        <v>26.54</v>
      </c>
      <c r="F147" s="90">
        <v>0</v>
      </c>
      <c r="G147" s="90">
        <v>0</v>
      </c>
      <c r="H147" s="90">
        <v>0</v>
      </c>
      <c r="I147" s="133">
        <f t="shared" si="23"/>
        <v>0</v>
      </c>
      <c r="J147" s="133" t="e">
        <f t="shared" si="24"/>
        <v>#DIV/0!</v>
      </c>
      <c r="K147" s="169"/>
    </row>
    <row r="148" spans="1:11" ht="27" customHeight="1">
      <c r="A148" s="111"/>
      <c r="B148" s="88">
        <v>3299</v>
      </c>
      <c r="C148" s="88" t="s">
        <v>28</v>
      </c>
      <c r="D148" s="89">
        <v>55291</v>
      </c>
      <c r="E148" s="87">
        <v>106.18</v>
      </c>
      <c r="F148" s="90">
        <v>0</v>
      </c>
      <c r="G148" s="90">
        <v>0</v>
      </c>
      <c r="H148" s="90">
        <v>0</v>
      </c>
      <c r="I148" s="133">
        <f t="shared" si="23"/>
        <v>0</v>
      </c>
      <c r="J148" s="133" t="e">
        <f t="shared" si="24"/>
        <v>#DIV/0!</v>
      </c>
      <c r="K148" s="169"/>
    </row>
    <row r="149" spans="1:11" ht="27" customHeight="1">
      <c r="A149" s="111"/>
      <c r="B149" s="83">
        <v>4</v>
      </c>
      <c r="C149" s="83" t="s">
        <v>159</v>
      </c>
      <c r="D149" s="161"/>
      <c r="E149" s="114">
        <f aca="true" t="shared" si="25" ref="E149:H150">E150</f>
        <v>0</v>
      </c>
      <c r="F149" s="114">
        <f t="shared" si="25"/>
        <v>0</v>
      </c>
      <c r="G149" s="114">
        <f t="shared" si="25"/>
        <v>0</v>
      </c>
      <c r="H149" s="114">
        <f t="shared" si="25"/>
        <v>0</v>
      </c>
      <c r="I149" s="133" t="e">
        <f aca="true" t="shared" si="26" ref="I149:I159">H149/E149*100</f>
        <v>#DIV/0!</v>
      </c>
      <c r="J149" s="133" t="e">
        <f aca="true" t="shared" si="27" ref="J149:J159">H149/G149*100</f>
        <v>#DIV/0!</v>
      </c>
      <c r="K149" s="169"/>
    </row>
    <row r="150" spans="1:11" ht="27" customHeight="1">
      <c r="A150" s="111"/>
      <c r="B150" s="83">
        <v>42</v>
      </c>
      <c r="C150" s="83" t="s">
        <v>158</v>
      </c>
      <c r="D150" s="161"/>
      <c r="E150" s="114">
        <f t="shared" si="25"/>
        <v>0</v>
      </c>
      <c r="F150" s="114">
        <f t="shared" si="25"/>
        <v>0</v>
      </c>
      <c r="G150" s="114">
        <f t="shared" si="25"/>
        <v>0</v>
      </c>
      <c r="H150" s="114">
        <f t="shared" si="25"/>
        <v>0</v>
      </c>
      <c r="I150" s="133" t="e">
        <f t="shared" si="26"/>
        <v>#DIV/0!</v>
      </c>
      <c r="J150" s="133" t="e">
        <f t="shared" si="27"/>
        <v>#DIV/0!</v>
      </c>
      <c r="K150" s="169"/>
    </row>
    <row r="151" spans="1:11" ht="27" customHeight="1">
      <c r="A151" s="111"/>
      <c r="B151" s="83">
        <v>422</v>
      </c>
      <c r="C151" s="83" t="s">
        <v>23</v>
      </c>
      <c r="D151" s="161"/>
      <c r="E151" s="114">
        <f>SUM(E152:E154)</f>
        <v>0</v>
      </c>
      <c r="F151" s="114">
        <f>SUM(F152:F154)</f>
        <v>0</v>
      </c>
      <c r="G151" s="114">
        <f>SUM(G152:G154)</f>
        <v>0</v>
      </c>
      <c r="H151" s="114">
        <f>SUM(H152:H154)</f>
        <v>0</v>
      </c>
      <c r="I151" s="133" t="e">
        <f t="shared" si="26"/>
        <v>#DIV/0!</v>
      </c>
      <c r="J151" s="133" t="e">
        <f t="shared" si="27"/>
        <v>#DIV/0!</v>
      </c>
      <c r="K151" s="169"/>
    </row>
    <row r="152" spans="1:11" ht="27" customHeight="1">
      <c r="A152" s="111"/>
      <c r="B152" s="88" t="s">
        <v>24</v>
      </c>
      <c r="C152" s="88" t="s">
        <v>25</v>
      </c>
      <c r="D152" s="89">
        <v>53090</v>
      </c>
      <c r="E152" s="78">
        <v>0</v>
      </c>
      <c r="F152" s="90">
        <v>0</v>
      </c>
      <c r="G152" s="90">
        <v>0</v>
      </c>
      <c r="H152" s="90">
        <v>0</v>
      </c>
      <c r="I152" s="133" t="e">
        <f t="shared" si="26"/>
        <v>#DIV/0!</v>
      </c>
      <c r="J152" s="133" t="e">
        <f t="shared" si="27"/>
        <v>#DIV/0!</v>
      </c>
      <c r="K152" s="169"/>
    </row>
    <row r="153" spans="1:11" ht="27" customHeight="1">
      <c r="A153" s="111"/>
      <c r="B153" s="88" t="s">
        <v>279</v>
      </c>
      <c r="C153" s="88" t="s">
        <v>280</v>
      </c>
      <c r="D153" s="89">
        <v>53090</v>
      </c>
      <c r="E153" s="78">
        <v>0</v>
      </c>
      <c r="F153" s="90">
        <v>0</v>
      </c>
      <c r="G153" s="90">
        <v>0</v>
      </c>
      <c r="H153" s="90">
        <v>0</v>
      </c>
      <c r="I153" s="133" t="e">
        <f t="shared" si="26"/>
        <v>#DIV/0!</v>
      </c>
      <c r="J153" s="133" t="e">
        <f t="shared" si="27"/>
        <v>#DIV/0!</v>
      </c>
      <c r="K153" s="169"/>
    </row>
    <row r="154" spans="1:11" ht="27" customHeight="1">
      <c r="A154" s="111"/>
      <c r="B154" s="88" t="s">
        <v>279</v>
      </c>
      <c r="C154" s="88" t="s">
        <v>280</v>
      </c>
      <c r="D154" s="89">
        <v>55291</v>
      </c>
      <c r="E154" s="78">
        <v>0</v>
      </c>
      <c r="F154" s="90">
        <v>0</v>
      </c>
      <c r="G154" s="90">
        <v>0</v>
      </c>
      <c r="H154" s="90">
        <v>0</v>
      </c>
      <c r="I154" s="133" t="e">
        <f t="shared" si="26"/>
        <v>#DIV/0!</v>
      </c>
      <c r="J154" s="133" t="e">
        <f t="shared" si="27"/>
        <v>#DIV/0!</v>
      </c>
      <c r="K154" s="169"/>
    </row>
    <row r="155" spans="1:11" ht="27" customHeight="1">
      <c r="A155" s="118" t="s">
        <v>324</v>
      </c>
      <c r="B155" s="119" t="s">
        <v>3</v>
      </c>
      <c r="C155" s="115" t="s">
        <v>325</v>
      </c>
      <c r="D155" s="116"/>
      <c r="E155" s="117">
        <f aca="true" t="shared" si="28" ref="E155:H156">E156</f>
        <v>0</v>
      </c>
      <c r="F155" s="117">
        <f t="shared" si="28"/>
        <v>0</v>
      </c>
      <c r="G155" s="117">
        <f t="shared" si="28"/>
        <v>12200</v>
      </c>
      <c r="H155" s="117">
        <f t="shared" si="28"/>
        <v>12156.52</v>
      </c>
      <c r="I155" s="123" t="e">
        <f t="shared" si="26"/>
        <v>#DIV/0!</v>
      </c>
      <c r="J155" s="123">
        <f t="shared" si="27"/>
        <v>99.64360655737705</v>
      </c>
      <c r="K155" s="169"/>
    </row>
    <row r="156" spans="1:11" ht="27" customHeight="1">
      <c r="A156" s="111"/>
      <c r="B156" s="83">
        <v>3</v>
      </c>
      <c r="C156" s="83" t="s">
        <v>156</v>
      </c>
      <c r="D156" s="85"/>
      <c r="E156" s="86">
        <f t="shared" si="28"/>
        <v>0</v>
      </c>
      <c r="F156" s="86">
        <f t="shared" si="28"/>
        <v>0</v>
      </c>
      <c r="G156" s="86">
        <f t="shared" si="28"/>
        <v>12200</v>
      </c>
      <c r="H156" s="86">
        <f t="shared" si="28"/>
        <v>12156.52</v>
      </c>
      <c r="I156" s="79" t="e">
        <f t="shared" si="26"/>
        <v>#DIV/0!</v>
      </c>
      <c r="J156" s="79">
        <f t="shared" si="27"/>
        <v>99.64360655737705</v>
      </c>
      <c r="K156" s="169"/>
    </row>
    <row r="157" spans="1:11" ht="27" customHeight="1">
      <c r="A157" s="111"/>
      <c r="B157" s="83">
        <v>32</v>
      </c>
      <c r="C157" s="83" t="s">
        <v>155</v>
      </c>
      <c r="D157" s="85"/>
      <c r="E157" s="86">
        <f aca="true" t="shared" si="29" ref="E157:G158">E158</f>
        <v>0</v>
      </c>
      <c r="F157" s="86">
        <f t="shared" si="29"/>
        <v>0</v>
      </c>
      <c r="G157" s="86">
        <f t="shared" si="29"/>
        <v>12200</v>
      </c>
      <c r="H157" s="86">
        <f>H158</f>
        <v>12156.52</v>
      </c>
      <c r="I157" s="79" t="e">
        <f t="shared" si="26"/>
        <v>#DIV/0!</v>
      </c>
      <c r="J157" s="79">
        <f t="shared" si="27"/>
        <v>99.64360655737705</v>
      </c>
      <c r="K157" s="169"/>
    </row>
    <row r="158" spans="1:11" ht="27" customHeight="1">
      <c r="A158" s="111"/>
      <c r="B158" s="83" t="s">
        <v>13</v>
      </c>
      <c r="C158" s="83" t="s">
        <v>14</v>
      </c>
      <c r="D158" s="85"/>
      <c r="E158" s="86">
        <f t="shared" si="29"/>
        <v>0</v>
      </c>
      <c r="F158" s="86">
        <f t="shared" si="29"/>
        <v>0</v>
      </c>
      <c r="G158" s="86">
        <f t="shared" si="29"/>
        <v>12200</v>
      </c>
      <c r="H158" s="86">
        <f>H159</f>
        <v>12156.52</v>
      </c>
      <c r="I158" s="131" t="e">
        <f t="shared" si="26"/>
        <v>#DIV/0!</v>
      </c>
      <c r="J158" s="131">
        <f t="shared" si="27"/>
        <v>99.64360655737705</v>
      </c>
      <c r="K158" s="169"/>
    </row>
    <row r="159" spans="1:11" ht="27" customHeight="1">
      <c r="A159" s="111"/>
      <c r="B159" s="88" t="s">
        <v>18</v>
      </c>
      <c r="C159" s="88" t="s">
        <v>19</v>
      </c>
      <c r="D159" s="89">
        <v>32400</v>
      </c>
      <c r="E159" s="90">
        <v>0</v>
      </c>
      <c r="F159" s="90">
        <v>0</v>
      </c>
      <c r="G159" s="90">
        <v>12200</v>
      </c>
      <c r="H159" s="163">
        <v>12156.52</v>
      </c>
      <c r="I159" s="91" t="e">
        <f t="shared" si="26"/>
        <v>#DIV/0!</v>
      </c>
      <c r="J159" s="91">
        <f t="shared" si="27"/>
        <v>99.64360655737705</v>
      </c>
      <c r="K159" s="169"/>
    </row>
    <row r="160" spans="1:11" ht="27" customHeight="1">
      <c r="A160" s="118" t="s">
        <v>254</v>
      </c>
      <c r="B160" s="119" t="s">
        <v>3</v>
      </c>
      <c r="C160" s="115" t="s">
        <v>255</v>
      </c>
      <c r="D160" s="116"/>
      <c r="E160" s="117">
        <f>E161+E173</f>
        <v>1327.23</v>
      </c>
      <c r="F160" s="117">
        <f>F161+F173</f>
        <v>1327</v>
      </c>
      <c r="G160" s="117">
        <f>G161+G173</f>
        <v>1327</v>
      </c>
      <c r="H160" s="117">
        <f>H161+H173</f>
        <v>1327</v>
      </c>
      <c r="I160" s="123">
        <f aca="true" t="shared" si="30" ref="I160:I172">H160/E160*100</f>
        <v>99.98267067501489</v>
      </c>
      <c r="J160" s="123">
        <f>H160/G160*100</f>
        <v>100</v>
      </c>
      <c r="K160" s="169"/>
    </row>
    <row r="161" spans="1:11" ht="27" customHeight="1">
      <c r="A161" s="111"/>
      <c r="B161" s="83">
        <v>3</v>
      </c>
      <c r="C161" s="83" t="s">
        <v>156</v>
      </c>
      <c r="D161" s="89"/>
      <c r="E161" s="86">
        <f>E162</f>
        <v>1194.51</v>
      </c>
      <c r="F161" s="86">
        <f>F162</f>
        <v>1194.28</v>
      </c>
      <c r="G161" s="86">
        <f>G162</f>
        <v>1327</v>
      </c>
      <c r="H161" s="86">
        <f>H162</f>
        <v>1327</v>
      </c>
      <c r="I161" s="131">
        <f t="shared" si="30"/>
        <v>111.09157729947844</v>
      </c>
      <c r="J161" s="131">
        <f aca="true" t="shared" si="31" ref="J161:J172">H161/G161*100</f>
        <v>100</v>
      </c>
      <c r="K161" s="169"/>
    </row>
    <row r="162" spans="1:11" ht="27" customHeight="1">
      <c r="A162" s="111"/>
      <c r="B162" s="83">
        <v>32</v>
      </c>
      <c r="C162" s="83" t="s">
        <v>155</v>
      </c>
      <c r="D162" s="89"/>
      <c r="E162" s="86">
        <f>SUM(E163,E166,E168,E171)</f>
        <v>1194.51</v>
      </c>
      <c r="F162" s="86">
        <f>SUM(F163,F166,F168,F171)</f>
        <v>1194.28</v>
      </c>
      <c r="G162" s="86">
        <f>SUM(G163,G166,G168,G171)</f>
        <v>1327</v>
      </c>
      <c r="H162" s="86">
        <f>SUM(H163,H166,H168,H171)</f>
        <v>1327</v>
      </c>
      <c r="I162" s="131">
        <f t="shared" si="30"/>
        <v>111.09157729947844</v>
      </c>
      <c r="J162" s="131">
        <f t="shared" si="31"/>
        <v>100</v>
      </c>
      <c r="K162" s="169"/>
    </row>
    <row r="163" spans="1:11" ht="27" customHeight="1">
      <c r="A163" s="111"/>
      <c r="B163" s="83" t="s">
        <v>6</v>
      </c>
      <c r="C163" s="83" t="s">
        <v>7</v>
      </c>
      <c r="D163" s="89"/>
      <c r="E163" s="86">
        <f>E165</f>
        <v>132.72</v>
      </c>
      <c r="F163" s="86">
        <f>F165</f>
        <v>132.72</v>
      </c>
      <c r="G163" s="86">
        <f>G164+G165</f>
        <v>150</v>
      </c>
      <c r="H163" s="86">
        <f>H164+H165</f>
        <v>150</v>
      </c>
      <c r="I163" s="131">
        <f t="shared" si="30"/>
        <v>113.01989150090417</v>
      </c>
      <c r="J163" s="131">
        <f t="shared" si="31"/>
        <v>100</v>
      </c>
      <c r="K163" s="169"/>
    </row>
    <row r="164" spans="1:11" ht="27" customHeight="1">
      <c r="A164" s="111"/>
      <c r="B164" s="88" t="s">
        <v>9</v>
      </c>
      <c r="C164" s="88" t="s">
        <v>10</v>
      </c>
      <c r="D164" s="89">
        <v>11001</v>
      </c>
      <c r="E164" s="87">
        <v>0</v>
      </c>
      <c r="F164" s="87">
        <v>0</v>
      </c>
      <c r="G164" s="87">
        <v>53.1</v>
      </c>
      <c r="H164" s="87">
        <v>53.1</v>
      </c>
      <c r="I164" s="133"/>
      <c r="J164" s="133"/>
      <c r="K164" s="169"/>
    </row>
    <row r="165" spans="1:11" ht="27" customHeight="1">
      <c r="A165" s="111"/>
      <c r="B165" s="88">
        <v>3214</v>
      </c>
      <c r="C165" s="88" t="s">
        <v>222</v>
      </c>
      <c r="D165" s="89">
        <v>11001</v>
      </c>
      <c r="E165" s="78">
        <v>132.72</v>
      </c>
      <c r="F165" s="78">
        <v>132.72</v>
      </c>
      <c r="G165" s="78">
        <v>96.9</v>
      </c>
      <c r="H165" s="78">
        <v>96.9</v>
      </c>
      <c r="I165" s="133">
        <f t="shared" si="30"/>
        <v>73.0108499095841</v>
      </c>
      <c r="J165" s="133">
        <f t="shared" si="31"/>
        <v>100</v>
      </c>
      <c r="K165" s="169"/>
    </row>
    <row r="166" spans="1:11" ht="27" customHeight="1">
      <c r="A166" s="111"/>
      <c r="B166" s="83" t="s">
        <v>35</v>
      </c>
      <c r="C166" s="83" t="s">
        <v>36</v>
      </c>
      <c r="D166" s="89"/>
      <c r="E166" s="86">
        <f>E167</f>
        <v>132.72</v>
      </c>
      <c r="F166" s="86">
        <f>F167</f>
        <v>132.72</v>
      </c>
      <c r="G166" s="86">
        <f>G167</f>
        <v>131</v>
      </c>
      <c r="H166" s="86">
        <f>H167</f>
        <v>131</v>
      </c>
      <c r="I166" s="131">
        <f t="shared" si="30"/>
        <v>98.7040385774563</v>
      </c>
      <c r="J166" s="131">
        <f t="shared" si="31"/>
        <v>100</v>
      </c>
      <c r="K166" s="169"/>
    </row>
    <row r="167" spans="1:11" ht="27" customHeight="1">
      <c r="A167" s="111"/>
      <c r="B167" s="88" t="s">
        <v>45</v>
      </c>
      <c r="C167" s="88" t="s">
        <v>46</v>
      </c>
      <c r="D167" s="89">
        <v>11001</v>
      </c>
      <c r="E167" s="78">
        <v>132.72</v>
      </c>
      <c r="F167" s="78">
        <v>132.72</v>
      </c>
      <c r="G167" s="78">
        <v>131</v>
      </c>
      <c r="H167" s="78">
        <v>131</v>
      </c>
      <c r="I167" s="133">
        <f t="shared" si="30"/>
        <v>98.7040385774563</v>
      </c>
      <c r="J167" s="133">
        <f t="shared" si="31"/>
        <v>100</v>
      </c>
      <c r="K167" s="169"/>
    </row>
    <row r="168" spans="1:11" ht="27" customHeight="1">
      <c r="A168" s="111"/>
      <c r="B168" s="83" t="s">
        <v>13</v>
      </c>
      <c r="C168" s="83" t="s">
        <v>14</v>
      </c>
      <c r="D168" s="89"/>
      <c r="E168" s="86">
        <f>E169+E170</f>
        <v>796.35</v>
      </c>
      <c r="F168" s="86">
        <f>F169+F170</f>
        <v>796.33</v>
      </c>
      <c r="G168" s="86">
        <f>G169+G170</f>
        <v>566</v>
      </c>
      <c r="H168" s="86">
        <f>H169+H170</f>
        <v>566</v>
      </c>
      <c r="I168" s="131">
        <f t="shared" si="30"/>
        <v>71.07427638601116</v>
      </c>
      <c r="J168" s="131">
        <f t="shared" si="31"/>
        <v>100</v>
      </c>
      <c r="K168" s="169"/>
    </row>
    <row r="169" spans="1:11" ht="27" customHeight="1">
      <c r="A169" s="111"/>
      <c r="B169" s="88" t="s">
        <v>15</v>
      </c>
      <c r="C169" s="88" t="s">
        <v>44</v>
      </c>
      <c r="D169" s="89">
        <v>11001</v>
      </c>
      <c r="E169" s="78">
        <v>199.09</v>
      </c>
      <c r="F169" s="78">
        <v>199.08</v>
      </c>
      <c r="G169" s="78">
        <v>566</v>
      </c>
      <c r="H169" s="78">
        <v>566</v>
      </c>
      <c r="I169" s="133">
        <f t="shared" si="30"/>
        <v>284.2935355869205</v>
      </c>
      <c r="J169" s="133">
        <f t="shared" si="31"/>
        <v>100</v>
      </c>
      <c r="K169" s="169"/>
    </row>
    <row r="170" spans="1:11" ht="27" customHeight="1">
      <c r="A170" s="111"/>
      <c r="B170" s="88">
        <v>3237</v>
      </c>
      <c r="C170" s="88" t="s">
        <v>17</v>
      </c>
      <c r="D170" s="89">
        <v>11001</v>
      </c>
      <c r="E170" s="78">
        <v>597.26</v>
      </c>
      <c r="F170" s="78">
        <v>597.25</v>
      </c>
      <c r="G170" s="78">
        <v>0</v>
      </c>
      <c r="H170" s="78">
        <v>0</v>
      </c>
      <c r="I170" s="133">
        <f t="shared" si="30"/>
        <v>0</v>
      </c>
      <c r="J170" s="133" t="e">
        <f t="shared" si="31"/>
        <v>#DIV/0!</v>
      </c>
      <c r="K170" s="169"/>
    </row>
    <row r="171" spans="1:11" ht="27" customHeight="1">
      <c r="A171" s="111"/>
      <c r="B171" s="83">
        <v>329</v>
      </c>
      <c r="C171" s="83" t="s">
        <v>12</v>
      </c>
      <c r="D171" s="89"/>
      <c r="E171" s="86">
        <f>E172</f>
        <v>132.72</v>
      </c>
      <c r="F171" s="86">
        <f>F172</f>
        <v>132.51</v>
      </c>
      <c r="G171" s="86">
        <f>G172</f>
        <v>480</v>
      </c>
      <c r="H171" s="86">
        <f>H172</f>
        <v>480</v>
      </c>
      <c r="I171" s="131">
        <f t="shared" si="30"/>
        <v>361.6636528028933</v>
      </c>
      <c r="J171" s="131">
        <f t="shared" si="31"/>
        <v>100</v>
      </c>
      <c r="K171" s="169"/>
    </row>
    <row r="172" spans="1:11" ht="27" customHeight="1">
      <c r="A172" s="111"/>
      <c r="B172" s="88">
        <v>3299</v>
      </c>
      <c r="C172" s="88" t="s">
        <v>28</v>
      </c>
      <c r="D172" s="89">
        <v>11001</v>
      </c>
      <c r="E172" s="78">
        <v>132.72</v>
      </c>
      <c r="F172" s="78">
        <v>132.51</v>
      </c>
      <c r="G172" s="78">
        <v>480</v>
      </c>
      <c r="H172" s="78">
        <v>480</v>
      </c>
      <c r="I172" s="133">
        <f t="shared" si="30"/>
        <v>361.6636528028933</v>
      </c>
      <c r="J172" s="133">
        <f t="shared" si="31"/>
        <v>100</v>
      </c>
      <c r="K172" s="169"/>
    </row>
    <row r="173" spans="1:11" ht="27" customHeight="1">
      <c r="A173" s="111"/>
      <c r="B173" s="83">
        <v>4</v>
      </c>
      <c r="C173" s="83" t="s">
        <v>159</v>
      </c>
      <c r="D173" s="89"/>
      <c r="E173" s="86">
        <f aca="true" t="shared" si="32" ref="E173:H175">E174</f>
        <v>132.72</v>
      </c>
      <c r="F173" s="86">
        <f t="shared" si="32"/>
        <v>132.72</v>
      </c>
      <c r="G173" s="86">
        <f t="shared" si="32"/>
        <v>0</v>
      </c>
      <c r="H173" s="86">
        <f t="shared" si="32"/>
        <v>0</v>
      </c>
      <c r="I173" s="131">
        <f aca="true" t="shared" si="33" ref="I173:I184">H173/E173*100</f>
        <v>0</v>
      </c>
      <c r="J173" s="131" t="e">
        <f aca="true" t="shared" si="34" ref="J173:J200">H173/G173*100</f>
        <v>#DIV/0!</v>
      </c>
      <c r="K173" s="169"/>
    </row>
    <row r="174" spans="1:11" ht="27" customHeight="1">
      <c r="A174" s="111"/>
      <c r="B174" s="83">
        <v>42</v>
      </c>
      <c r="C174" s="83" t="s">
        <v>158</v>
      </c>
      <c r="D174" s="89"/>
      <c r="E174" s="86">
        <f t="shared" si="32"/>
        <v>132.72</v>
      </c>
      <c r="F174" s="86">
        <f t="shared" si="32"/>
        <v>132.72</v>
      </c>
      <c r="G174" s="86">
        <f t="shared" si="32"/>
        <v>0</v>
      </c>
      <c r="H174" s="86">
        <f t="shared" si="32"/>
        <v>0</v>
      </c>
      <c r="I174" s="131">
        <f t="shared" si="33"/>
        <v>0</v>
      </c>
      <c r="J174" s="131" t="e">
        <f t="shared" si="34"/>
        <v>#DIV/0!</v>
      </c>
      <c r="K174" s="169"/>
    </row>
    <row r="175" spans="1:11" ht="27" customHeight="1">
      <c r="A175" s="111"/>
      <c r="B175" s="83">
        <v>422</v>
      </c>
      <c r="C175" s="83" t="s">
        <v>23</v>
      </c>
      <c r="D175" s="89"/>
      <c r="E175" s="86">
        <f t="shared" si="32"/>
        <v>132.72</v>
      </c>
      <c r="F175" s="86">
        <f t="shared" si="32"/>
        <v>132.72</v>
      </c>
      <c r="G175" s="86">
        <f t="shared" si="32"/>
        <v>0</v>
      </c>
      <c r="H175" s="86">
        <f t="shared" si="32"/>
        <v>0</v>
      </c>
      <c r="I175" s="131">
        <f t="shared" si="33"/>
        <v>0</v>
      </c>
      <c r="J175" s="131" t="e">
        <f t="shared" si="34"/>
        <v>#DIV/0!</v>
      </c>
      <c r="K175" s="169"/>
    </row>
    <row r="176" spans="1:11" ht="27" customHeight="1">
      <c r="A176" s="111"/>
      <c r="B176" s="88" t="s">
        <v>24</v>
      </c>
      <c r="C176" s="88" t="s">
        <v>25</v>
      </c>
      <c r="D176" s="89">
        <v>11001</v>
      </c>
      <c r="E176" s="78">
        <v>132.72</v>
      </c>
      <c r="F176" s="78">
        <v>132.72</v>
      </c>
      <c r="G176" s="78">
        <v>0</v>
      </c>
      <c r="H176" s="78">
        <v>0</v>
      </c>
      <c r="I176" s="133">
        <f t="shared" si="33"/>
        <v>0</v>
      </c>
      <c r="J176" s="133" t="e">
        <f t="shared" si="34"/>
        <v>#DIV/0!</v>
      </c>
      <c r="K176" s="169"/>
    </row>
    <row r="177" spans="1:11" ht="27" customHeight="1">
      <c r="A177" s="124">
        <v>2302</v>
      </c>
      <c r="B177" s="125" t="s">
        <v>2</v>
      </c>
      <c r="C177" s="124" t="s">
        <v>238</v>
      </c>
      <c r="D177" s="125"/>
      <c r="E177" s="126">
        <f>E178</f>
        <v>0</v>
      </c>
      <c r="F177" s="126">
        <f>F178</f>
        <v>0</v>
      </c>
      <c r="G177" s="126">
        <f>G178</f>
        <v>553.04</v>
      </c>
      <c r="H177" s="126">
        <f>H178</f>
        <v>553.69</v>
      </c>
      <c r="I177" s="127" t="e">
        <f t="shared" si="33"/>
        <v>#DIV/0!</v>
      </c>
      <c r="J177" s="127">
        <f t="shared" si="34"/>
        <v>100.11753218573702</v>
      </c>
      <c r="K177" s="169"/>
    </row>
    <row r="178" spans="1:11" ht="27" customHeight="1">
      <c r="A178" s="118" t="s">
        <v>326</v>
      </c>
      <c r="B178" s="119" t="s">
        <v>3</v>
      </c>
      <c r="C178" s="115" t="s">
        <v>327</v>
      </c>
      <c r="D178" s="116"/>
      <c r="E178" s="117">
        <f aca="true" t="shared" si="35" ref="E178:H179">E179</f>
        <v>0</v>
      </c>
      <c r="F178" s="117">
        <f t="shared" si="35"/>
        <v>0</v>
      </c>
      <c r="G178" s="117">
        <f t="shared" si="35"/>
        <v>553.04</v>
      </c>
      <c r="H178" s="117">
        <f t="shared" si="35"/>
        <v>553.69</v>
      </c>
      <c r="I178" s="123" t="e">
        <f t="shared" si="33"/>
        <v>#DIV/0!</v>
      </c>
      <c r="J178" s="123">
        <f t="shared" si="34"/>
        <v>100.11753218573702</v>
      </c>
      <c r="K178" s="169"/>
    </row>
    <row r="179" spans="1:11" ht="27" customHeight="1">
      <c r="A179" s="111"/>
      <c r="B179" s="83">
        <v>3</v>
      </c>
      <c r="C179" s="83" t="s">
        <v>156</v>
      </c>
      <c r="D179" s="85"/>
      <c r="E179" s="86">
        <f t="shared" si="35"/>
        <v>0</v>
      </c>
      <c r="F179" s="86">
        <f t="shared" si="35"/>
        <v>0</v>
      </c>
      <c r="G179" s="86">
        <f t="shared" si="35"/>
        <v>553.04</v>
      </c>
      <c r="H179" s="86">
        <f t="shared" si="35"/>
        <v>553.69</v>
      </c>
      <c r="I179" s="79" t="e">
        <f t="shared" si="33"/>
        <v>#DIV/0!</v>
      </c>
      <c r="J179" s="79">
        <f t="shared" si="34"/>
        <v>100.11753218573702</v>
      </c>
      <c r="K179" s="169"/>
    </row>
    <row r="180" spans="1:11" ht="27" customHeight="1">
      <c r="A180" s="111"/>
      <c r="B180" s="83">
        <v>38</v>
      </c>
      <c r="C180" s="83" t="s">
        <v>243</v>
      </c>
      <c r="D180" s="85"/>
      <c r="E180" s="86">
        <f>E181</f>
        <v>0</v>
      </c>
      <c r="F180" s="86">
        <f aca="true" t="shared" si="36" ref="F180:H181">F181</f>
        <v>0</v>
      </c>
      <c r="G180" s="86">
        <f t="shared" si="36"/>
        <v>553.04</v>
      </c>
      <c r="H180" s="86">
        <f t="shared" si="36"/>
        <v>553.69</v>
      </c>
      <c r="I180" s="93" t="e">
        <f t="shared" si="33"/>
        <v>#DIV/0!</v>
      </c>
      <c r="J180" s="93">
        <f t="shared" si="34"/>
        <v>100.11753218573702</v>
      </c>
      <c r="K180" s="169"/>
    </row>
    <row r="181" spans="1:11" ht="27" customHeight="1">
      <c r="A181" s="111"/>
      <c r="B181" s="83">
        <v>381</v>
      </c>
      <c r="C181" s="83" t="s">
        <v>244</v>
      </c>
      <c r="D181" s="112"/>
      <c r="E181" s="86">
        <f>E182</f>
        <v>0</v>
      </c>
      <c r="F181" s="86">
        <f t="shared" si="36"/>
        <v>0</v>
      </c>
      <c r="G181" s="86">
        <f t="shared" si="36"/>
        <v>553.04</v>
      </c>
      <c r="H181" s="86">
        <f t="shared" si="36"/>
        <v>553.69</v>
      </c>
      <c r="I181" s="93" t="e">
        <f t="shared" si="33"/>
        <v>#DIV/0!</v>
      </c>
      <c r="J181" s="93">
        <f t="shared" si="34"/>
        <v>100.11753218573702</v>
      </c>
      <c r="K181" s="169"/>
    </row>
    <row r="182" spans="1:11" ht="27" customHeight="1">
      <c r="A182" s="111"/>
      <c r="B182" s="88">
        <v>3812</v>
      </c>
      <c r="C182" s="88" t="s">
        <v>328</v>
      </c>
      <c r="D182" s="89" t="s">
        <v>4</v>
      </c>
      <c r="E182" s="90">
        <v>0</v>
      </c>
      <c r="F182" s="90">
        <v>0</v>
      </c>
      <c r="G182" s="90">
        <v>553.04</v>
      </c>
      <c r="H182" s="90">
        <v>553.69</v>
      </c>
      <c r="I182" s="91" t="e">
        <f t="shared" si="33"/>
        <v>#DIV/0!</v>
      </c>
      <c r="J182" s="91">
        <f t="shared" si="34"/>
        <v>100.11753218573702</v>
      </c>
      <c r="K182" s="169"/>
    </row>
    <row r="183" spans="1:11" ht="27" customHeight="1">
      <c r="A183" s="124">
        <v>2406</v>
      </c>
      <c r="B183" s="125" t="s">
        <v>2</v>
      </c>
      <c r="C183" s="124" t="s">
        <v>249</v>
      </c>
      <c r="D183" s="125"/>
      <c r="E183" s="126">
        <f>E184+E197</f>
        <v>1248.58</v>
      </c>
      <c r="F183" s="126">
        <f>F184+F197</f>
        <v>1922.67</v>
      </c>
      <c r="G183" s="126">
        <f>G184+G197</f>
        <v>2020.99</v>
      </c>
      <c r="H183" s="126">
        <f>H184+H197</f>
        <v>2332.73</v>
      </c>
      <c r="I183" s="127">
        <f t="shared" si="33"/>
        <v>186.8306396065931</v>
      </c>
      <c r="J183" s="127">
        <f t="shared" si="34"/>
        <v>115.42511343450488</v>
      </c>
      <c r="K183" s="169"/>
    </row>
    <row r="184" spans="1:11" ht="27" customHeight="1">
      <c r="A184" s="120" t="s">
        <v>250</v>
      </c>
      <c r="B184" s="119" t="s">
        <v>3</v>
      </c>
      <c r="C184" s="120" t="s">
        <v>342</v>
      </c>
      <c r="D184" s="121"/>
      <c r="E184" s="122">
        <f>SUM(E185,E190)</f>
        <v>1170.48</v>
      </c>
      <c r="F184" s="122">
        <f>F190+F185</f>
        <v>1922.67</v>
      </c>
      <c r="G184" s="122">
        <f>G190+G185</f>
        <v>2020.99</v>
      </c>
      <c r="H184" s="122">
        <f>H185+H190</f>
        <v>2332.73</v>
      </c>
      <c r="I184" s="123">
        <f t="shared" si="33"/>
        <v>199.2968696603103</v>
      </c>
      <c r="J184" s="123">
        <f t="shared" si="34"/>
        <v>115.42511343450488</v>
      </c>
      <c r="K184" s="169"/>
    </row>
    <row r="185" spans="1:11" ht="27" customHeight="1">
      <c r="A185" s="128"/>
      <c r="B185" s="83">
        <v>4</v>
      </c>
      <c r="C185" s="83" t="s">
        <v>159</v>
      </c>
      <c r="D185" s="129"/>
      <c r="E185" s="130">
        <f>E186</f>
        <v>0</v>
      </c>
      <c r="F185" s="130">
        <f>F186</f>
        <v>663.61</v>
      </c>
      <c r="G185" s="130">
        <f>G186</f>
        <v>798</v>
      </c>
      <c r="H185" s="130">
        <f>H186</f>
        <v>575.31</v>
      </c>
      <c r="I185" s="131" t="e">
        <f>H185/E185*100</f>
        <v>#DIV/0!</v>
      </c>
      <c r="J185" s="131">
        <f>H185/G185*100</f>
        <v>72.09398496240601</v>
      </c>
      <c r="K185" s="169"/>
    </row>
    <row r="186" spans="1:11" ht="27" customHeight="1">
      <c r="A186" s="128"/>
      <c r="B186" s="83">
        <v>42</v>
      </c>
      <c r="C186" s="83" t="s">
        <v>158</v>
      </c>
      <c r="D186" s="129"/>
      <c r="E186" s="130">
        <f>E188</f>
        <v>0</v>
      </c>
      <c r="F186" s="130">
        <f>F188</f>
        <v>663.61</v>
      </c>
      <c r="G186" s="130">
        <f>G187</f>
        <v>798</v>
      </c>
      <c r="H186" s="130">
        <f>H187</f>
        <v>575.31</v>
      </c>
      <c r="I186" s="131" t="e">
        <f>H186/E186*100</f>
        <v>#DIV/0!</v>
      </c>
      <c r="J186" s="131">
        <f>H186/G186*100</f>
        <v>72.09398496240601</v>
      </c>
      <c r="K186" s="169"/>
    </row>
    <row r="187" spans="1:11" ht="27" customHeight="1">
      <c r="A187" s="128"/>
      <c r="B187" s="83">
        <v>422</v>
      </c>
      <c r="C187" s="83" t="s">
        <v>23</v>
      </c>
      <c r="D187" s="129"/>
      <c r="E187" s="130">
        <f>E188</f>
        <v>0</v>
      </c>
      <c r="F187" s="130">
        <f>F188</f>
        <v>663.61</v>
      </c>
      <c r="G187" s="130">
        <f>G188+G189</f>
        <v>798</v>
      </c>
      <c r="H187" s="130">
        <f>H188+H189</f>
        <v>575.31</v>
      </c>
      <c r="I187" s="131" t="e">
        <f>H187/E187*100</f>
        <v>#DIV/0!</v>
      </c>
      <c r="J187" s="131">
        <f>H187/G187*100</f>
        <v>72.09398496240601</v>
      </c>
      <c r="K187" s="169"/>
    </row>
    <row r="188" spans="1:11" ht="27" customHeight="1">
      <c r="A188" s="128"/>
      <c r="B188" s="88" t="s">
        <v>24</v>
      </c>
      <c r="C188" s="88" t="s">
        <v>289</v>
      </c>
      <c r="D188" s="162">
        <v>55291</v>
      </c>
      <c r="E188" s="163">
        <v>0</v>
      </c>
      <c r="F188" s="163">
        <v>663.61</v>
      </c>
      <c r="G188" s="163">
        <v>398</v>
      </c>
      <c r="H188" s="163">
        <v>175.31</v>
      </c>
      <c r="I188" s="131" t="e">
        <f>H188/E188*100</f>
        <v>#DIV/0!</v>
      </c>
      <c r="J188" s="131">
        <f>H188/G188*100</f>
        <v>44.04773869346734</v>
      </c>
      <c r="K188" s="169"/>
    </row>
    <row r="189" spans="1:11" ht="27" customHeight="1">
      <c r="A189" s="128"/>
      <c r="B189" s="88">
        <v>4226</v>
      </c>
      <c r="C189" s="88" t="s">
        <v>329</v>
      </c>
      <c r="D189" s="162">
        <v>55042</v>
      </c>
      <c r="E189" s="163">
        <v>0</v>
      </c>
      <c r="F189" s="163">
        <v>0</v>
      </c>
      <c r="G189" s="163">
        <v>400</v>
      </c>
      <c r="H189" s="163">
        <v>400</v>
      </c>
      <c r="I189" s="131" t="e">
        <f>H189/E189*100</f>
        <v>#DIV/0!</v>
      </c>
      <c r="J189" s="131">
        <f>H189/G189*100</f>
        <v>100</v>
      </c>
      <c r="K189" s="169"/>
    </row>
    <row r="190" spans="1:11" ht="27" customHeight="1">
      <c r="A190" s="84"/>
      <c r="B190" s="83">
        <v>4</v>
      </c>
      <c r="C190" s="83" t="s">
        <v>159</v>
      </c>
      <c r="D190" s="85"/>
      <c r="E190" s="86">
        <f>E191</f>
        <v>1170.48</v>
      </c>
      <c r="F190" s="86">
        <f>F191</f>
        <v>1259.06</v>
      </c>
      <c r="G190" s="86">
        <f>G191</f>
        <v>1222.99</v>
      </c>
      <c r="H190" s="86">
        <f>H191</f>
        <v>1757.42</v>
      </c>
      <c r="I190" s="79">
        <f aca="true" t="shared" si="37" ref="I190:I200">H190/E190*100</f>
        <v>150.1452395598387</v>
      </c>
      <c r="J190" s="79">
        <f t="shared" si="34"/>
        <v>143.6986402178268</v>
      </c>
      <c r="K190" s="169"/>
    </row>
    <row r="191" spans="1:11" ht="27" customHeight="1">
      <c r="A191" s="84"/>
      <c r="B191" s="83">
        <v>42</v>
      </c>
      <c r="C191" s="83" t="s">
        <v>158</v>
      </c>
      <c r="D191" s="85"/>
      <c r="E191" s="86">
        <f>E192+E194</f>
        <v>1170.48</v>
      </c>
      <c r="F191" s="86">
        <f>F192+F194</f>
        <v>1259.06</v>
      </c>
      <c r="G191" s="86">
        <f>G192+G194</f>
        <v>1222.99</v>
      </c>
      <c r="H191" s="86">
        <f>H192+H194</f>
        <v>1757.42</v>
      </c>
      <c r="I191" s="79">
        <f t="shared" si="37"/>
        <v>150.1452395598387</v>
      </c>
      <c r="J191" s="79">
        <f t="shared" si="34"/>
        <v>143.6986402178268</v>
      </c>
      <c r="K191" s="169"/>
    </row>
    <row r="192" spans="1:11" ht="27" customHeight="1">
      <c r="A192" s="84"/>
      <c r="B192" s="83">
        <v>422</v>
      </c>
      <c r="C192" s="83" t="s">
        <v>23</v>
      </c>
      <c r="D192" s="85"/>
      <c r="E192" s="86">
        <f>E193</f>
        <v>0</v>
      </c>
      <c r="F192" s="86">
        <f>F193</f>
        <v>929.06</v>
      </c>
      <c r="G192" s="86">
        <f>G193</f>
        <v>892.99</v>
      </c>
      <c r="H192" s="86">
        <f>H193</f>
        <v>892.99</v>
      </c>
      <c r="I192" s="131" t="e">
        <f t="shared" si="37"/>
        <v>#DIV/0!</v>
      </c>
      <c r="J192" s="131">
        <f t="shared" si="34"/>
        <v>100</v>
      </c>
      <c r="K192" s="169"/>
    </row>
    <row r="193" spans="1:11" ht="27" customHeight="1">
      <c r="A193" s="84"/>
      <c r="B193" s="88" t="s">
        <v>24</v>
      </c>
      <c r="C193" s="88" t="s">
        <v>290</v>
      </c>
      <c r="D193" s="89">
        <v>55042</v>
      </c>
      <c r="E193" s="87">
        <v>0</v>
      </c>
      <c r="F193" s="87">
        <v>929.06</v>
      </c>
      <c r="G193" s="87">
        <v>892.99</v>
      </c>
      <c r="H193" s="87">
        <v>892.99</v>
      </c>
      <c r="I193" s="133" t="e">
        <f t="shared" si="37"/>
        <v>#DIV/0!</v>
      </c>
      <c r="J193" s="133">
        <f t="shared" si="34"/>
        <v>100</v>
      </c>
      <c r="K193" s="169"/>
    </row>
    <row r="194" spans="1:11" ht="27" customHeight="1">
      <c r="A194" s="84"/>
      <c r="B194" s="83" t="s">
        <v>59</v>
      </c>
      <c r="C194" s="83" t="s">
        <v>60</v>
      </c>
      <c r="D194" s="85"/>
      <c r="E194" s="86">
        <f>SUM(E195:E196)</f>
        <v>1170.48</v>
      </c>
      <c r="F194" s="86">
        <f>SUM(F195:F196)</f>
        <v>330</v>
      </c>
      <c r="G194" s="86">
        <f>SUM(G195:G196)</f>
        <v>330</v>
      </c>
      <c r="H194" s="86">
        <f>SUM(H195:H196)</f>
        <v>864.43</v>
      </c>
      <c r="I194" s="79">
        <f t="shared" si="37"/>
        <v>73.85260747727428</v>
      </c>
      <c r="J194" s="79">
        <f t="shared" si="34"/>
        <v>261.94848484848484</v>
      </c>
      <c r="K194" s="169"/>
    </row>
    <row r="195" spans="1:11" ht="27" customHeight="1">
      <c r="A195" s="88"/>
      <c r="B195" s="88">
        <v>4241</v>
      </c>
      <c r="C195" s="88" t="s">
        <v>61</v>
      </c>
      <c r="D195" s="89">
        <v>53082</v>
      </c>
      <c r="E195" s="90">
        <v>639.59</v>
      </c>
      <c r="F195" s="90">
        <v>0</v>
      </c>
      <c r="G195" s="90">
        <v>0</v>
      </c>
      <c r="H195" s="90">
        <v>534.43</v>
      </c>
      <c r="I195" s="133">
        <f t="shared" si="37"/>
        <v>83.55821698275456</v>
      </c>
      <c r="J195" s="133" t="e">
        <f t="shared" si="34"/>
        <v>#DIV/0!</v>
      </c>
      <c r="K195" s="169"/>
    </row>
    <row r="196" spans="1:11" ht="27" customHeight="1">
      <c r="A196" s="88"/>
      <c r="B196" s="88">
        <v>4241</v>
      </c>
      <c r="C196" s="88" t="s">
        <v>61</v>
      </c>
      <c r="D196" s="89">
        <v>11001</v>
      </c>
      <c r="E196" s="90">
        <v>530.89</v>
      </c>
      <c r="F196" s="90">
        <v>330</v>
      </c>
      <c r="G196" s="90">
        <v>330</v>
      </c>
      <c r="H196" s="90">
        <v>330</v>
      </c>
      <c r="I196" s="91">
        <f>H196/E196*100</f>
        <v>62.15976944376425</v>
      </c>
      <c r="J196" s="91">
        <f>H196/G196*100</f>
        <v>100</v>
      </c>
      <c r="K196" s="169"/>
    </row>
    <row r="197" spans="1:11" ht="27" customHeight="1">
      <c r="A197" s="120" t="s">
        <v>250</v>
      </c>
      <c r="B197" s="119" t="s">
        <v>3</v>
      </c>
      <c r="C197" s="120" t="s">
        <v>251</v>
      </c>
      <c r="D197" s="121"/>
      <c r="E197" s="122">
        <f>E198</f>
        <v>78.1</v>
      </c>
      <c r="F197" s="122">
        <f aca="true" t="shared" si="38" ref="F197:H199">F198</f>
        <v>0</v>
      </c>
      <c r="G197" s="122">
        <f t="shared" si="38"/>
        <v>0</v>
      </c>
      <c r="H197" s="122">
        <f t="shared" si="38"/>
        <v>0</v>
      </c>
      <c r="I197" s="123">
        <f t="shared" si="37"/>
        <v>0</v>
      </c>
      <c r="J197" s="123" t="e">
        <f t="shared" si="34"/>
        <v>#DIV/0!</v>
      </c>
      <c r="K197" s="169"/>
    </row>
    <row r="198" spans="1:11" ht="27" customHeight="1">
      <c r="A198" s="128"/>
      <c r="B198" s="83">
        <v>4</v>
      </c>
      <c r="C198" s="83" t="s">
        <v>159</v>
      </c>
      <c r="D198" s="129"/>
      <c r="E198" s="130">
        <f>E199</f>
        <v>78.1</v>
      </c>
      <c r="F198" s="130">
        <f t="shared" si="38"/>
        <v>0</v>
      </c>
      <c r="G198" s="130">
        <f t="shared" si="38"/>
        <v>0</v>
      </c>
      <c r="H198" s="130">
        <f t="shared" si="38"/>
        <v>0</v>
      </c>
      <c r="I198" s="131">
        <f t="shared" si="37"/>
        <v>0</v>
      </c>
      <c r="J198" s="131" t="e">
        <f t="shared" si="34"/>
        <v>#DIV/0!</v>
      </c>
      <c r="K198" s="169"/>
    </row>
    <row r="199" spans="1:11" ht="27" customHeight="1">
      <c r="A199" s="128"/>
      <c r="B199" s="83">
        <v>42</v>
      </c>
      <c r="C199" s="83" t="s">
        <v>158</v>
      </c>
      <c r="D199" s="129"/>
      <c r="E199" s="130">
        <f>E200</f>
        <v>78.1</v>
      </c>
      <c r="F199" s="130">
        <f t="shared" si="38"/>
        <v>0</v>
      </c>
      <c r="G199" s="130">
        <f t="shared" si="38"/>
        <v>0</v>
      </c>
      <c r="H199" s="130">
        <f t="shared" si="38"/>
        <v>0</v>
      </c>
      <c r="I199" s="131">
        <f t="shared" si="37"/>
        <v>0</v>
      </c>
      <c r="J199" s="131" t="e">
        <f t="shared" si="34"/>
        <v>#DIV/0!</v>
      </c>
      <c r="K199" s="169"/>
    </row>
    <row r="200" spans="1:11" ht="27" customHeight="1">
      <c r="A200" s="88"/>
      <c r="B200" s="83">
        <v>422</v>
      </c>
      <c r="C200" s="83" t="s">
        <v>23</v>
      </c>
      <c r="D200" s="89"/>
      <c r="E200" s="86">
        <f>SUM(E201)</f>
        <v>78.1</v>
      </c>
      <c r="F200" s="86">
        <f>SUM(F201)</f>
        <v>0</v>
      </c>
      <c r="G200" s="86">
        <f>SUM(G201)</f>
        <v>0</v>
      </c>
      <c r="H200" s="86">
        <f>SUM(H201,H202)</f>
        <v>0</v>
      </c>
      <c r="I200" s="131">
        <f t="shared" si="37"/>
        <v>0</v>
      </c>
      <c r="J200" s="131" t="e">
        <f t="shared" si="34"/>
        <v>#DIV/0!</v>
      </c>
      <c r="K200" s="169"/>
    </row>
    <row r="201" spans="1:11" ht="32.25" customHeight="1">
      <c r="A201" s="88"/>
      <c r="B201" s="88" t="s">
        <v>24</v>
      </c>
      <c r="C201" s="88" t="s">
        <v>25</v>
      </c>
      <c r="D201" s="89">
        <v>55042</v>
      </c>
      <c r="E201" s="87">
        <v>78.1</v>
      </c>
      <c r="F201" s="87">
        <v>0</v>
      </c>
      <c r="G201" s="87">
        <v>0</v>
      </c>
      <c r="H201" s="87">
        <v>0</v>
      </c>
      <c r="I201" s="133">
        <f>H201/E201*100</f>
        <v>0</v>
      </c>
      <c r="J201" s="133">
        <v>0</v>
      </c>
      <c r="K201" s="169"/>
    </row>
    <row r="202" spans="1:11" ht="21" customHeight="1">
      <c r="A202" s="88"/>
      <c r="B202" s="88" t="s">
        <v>24</v>
      </c>
      <c r="C202" s="88" t="s">
        <v>25</v>
      </c>
      <c r="D202" s="89">
        <v>55291</v>
      </c>
      <c r="E202" s="90">
        <v>0</v>
      </c>
      <c r="F202" s="90">
        <v>0</v>
      </c>
      <c r="G202" s="90">
        <v>0</v>
      </c>
      <c r="H202" s="90">
        <v>0</v>
      </c>
      <c r="I202" s="133">
        <v>0</v>
      </c>
      <c r="J202" s="133">
        <v>0</v>
      </c>
      <c r="K202" s="169"/>
    </row>
    <row r="203" spans="1:11" ht="27" customHeight="1">
      <c r="A203" s="124">
        <v>9201</v>
      </c>
      <c r="B203" s="125" t="s">
        <v>2</v>
      </c>
      <c r="C203" s="124" t="s">
        <v>274</v>
      </c>
      <c r="D203" s="125"/>
      <c r="E203" s="126">
        <f>E204</f>
        <v>2682.9700000000003</v>
      </c>
      <c r="F203" s="126">
        <f>F204+F214</f>
        <v>0</v>
      </c>
      <c r="G203" s="126">
        <f>G204</f>
        <v>11733.03</v>
      </c>
      <c r="H203" s="126">
        <f>H204</f>
        <v>4849.030000000001</v>
      </c>
      <c r="I203" s="127">
        <v>0</v>
      </c>
      <c r="J203" s="127">
        <f>H203/G203*100</f>
        <v>41.32802865074069</v>
      </c>
      <c r="K203" s="169"/>
    </row>
    <row r="204" spans="1:11" ht="27" customHeight="1">
      <c r="A204" s="120" t="s">
        <v>273</v>
      </c>
      <c r="B204" s="119" t="s">
        <v>3</v>
      </c>
      <c r="C204" s="120" t="s">
        <v>275</v>
      </c>
      <c r="D204" s="121"/>
      <c r="E204" s="122">
        <f>E205</f>
        <v>2682.9700000000003</v>
      </c>
      <c r="F204" s="122">
        <f aca="true" t="shared" si="39" ref="F204:H205">F205</f>
        <v>0</v>
      </c>
      <c r="G204" s="122">
        <f t="shared" si="39"/>
        <v>11733.03</v>
      </c>
      <c r="H204" s="122">
        <f t="shared" si="39"/>
        <v>4849.030000000001</v>
      </c>
      <c r="I204" s="123">
        <v>0</v>
      </c>
      <c r="J204" s="123">
        <f aca="true" t="shared" si="40" ref="J204:J211">H204/G204*100</f>
        <v>41.32802865074069</v>
      </c>
      <c r="K204" s="169"/>
    </row>
    <row r="205" spans="1:11" ht="27" customHeight="1">
      <c r="A205" s="128"/>
      <c r="B205" s="83">
        <v>3</v>
      </c>
      <c r="C205" s="83" t="s">
        <v>156</v>
      </c>
      <c r="D205" s="129"/>
      <c r="E205" s="130">
        <f>E206</f>
        <v>2682.9700000000003</v>
      </c>
      <c r="F205" s="130">
        <f>F206</f>
        <v>0</v>
      </c>
      <c r="G205" s="130">
        <f>G206</f>
        <v>11733.03</v>
      </c>
      <c r="H205" s="130">
        <f t="shared" si="39"/>
        <v>4849.030000000001</v>
      </c>
      <c r="I205" s="131">
        <v>0</v>
      </c>
      <c r="J205" s="131">
        <f t="shared" si="40"/>
        <v>41.32802865074069</v>
      </c>
      <c r="K205" s="169"/>
    </row>
    <row r="206" spans="1:11" ht="27" customHeight="1">
      <c r="A206" s="128"/>
      <c r="B206" s="83">
        <v>32</v>
      </c>
      <c r="C206" s="83" t="s">
        <v>155</v>
      </c>
      <c r="D206" s="129"/>
      <c r="E206" s="130">
        <f>E207+E209+E211</f>
        <v>2682.9700000000003</v>
      </c>
      <c r="F206" s="130">
        <f>F207+F209+F211</f>
        <v>0</v>
      </c>
      <c r="G206" s="130">
        <f>G207+G209+G211</f>
        <v>11733.03</v>
      </c>
      <c r="H206" s="130">
        <f>H207+H209+H211</f>
        <v>4849.030000000001</v>
      </c>
      <c r="I206" s="131">
        <v>0</v>
      </c>
      <c r="J206" s="131">
        <f t="shared" si="40"/>
        <v>41.32802865074069</v>
      </c>
      <c r="K206" s="169"/>
    </row>
    <row r="207" spans="1:11" ht="27" customHeight="1">
      <c r="A207" s="88"/>
      <c r="B207" s="83" t="s">
        <v>6</v>
      </c>
      <c r="C207" s="83" t="s">
        <v>7</v>
      </c>
      <c r="D207" s="89"/>
      <c r="E207" s="86">
        <f>SUM(E208)</f>
        <v>2620.17</v>
      </c>
      <c r="F207" s="86">
        <f>F208</f>
        <v>0</v>
      </c>
      <c r="G207" s="86">
        <f>G208</f>
        <v>10645.83</v>
      </c>
      <c r="H207" s="86">
        <f>SUM(H208)</f>
        <v>3513.53</v>
      </c>
      <c r="I207" s="131">
        <v>0</v>
      </c>
      <c r="J207" s="131">
        <f t="shared" si="40"/>
        <v>33.00381463915919</v>
      </c>
      <c r="K207" s="169"/>
    </row>
    <row r="208" spans="1:11" ht="27" customHeight="1">
      <c r="A208" s="88"/>
      <c r="B208" s="88" t="s">
        <v>9</v>
      </c>
      <c r="C208" s="88" t="s">
        <v>10</v>
      </c>
      <c r="D208" s="89">
        <v>51999</v>
      </c>
      <c r="E208" s="87">
        <v>2620.17</v>
      </c>
      <c r="F208" s="87">
        <v>0</v>
      </c>
      <c r="G208" s="87">
        <v>10645.83</v>
      </c>
      <c r="H208" s="87">
        <v>3513.53</v>
      </c>
      <c r="I208" s="133">
        <v>0</v>
      </c>
      <c r="J208" s="133">
        <f t="shared" si="40"/>
        <v>33.00381463915919</v>
      </c>
      <c r="K208" s="169"/>
    </row>
    <row r="209" spans="1:10" ht="27" customHeight="1">
      <c r="A209" s="88"/>
      <c r="B209" s="83" t="s">
        <v>13</v>
      </c>
      <c r="C209" s="83" t="s">
        <v>14</v>
      </c>
      <c r="D209" s="89"/>
      <c r="E209" s="86">
        <f>SUM(E210)</f>
        <v>62.8</v>
      </c>
      <c r="F209" s="86">
        <f>F210</f>
        <v>0</v>
      </c>
      <c r="G209" s="86">
        <f>G210</f>
        <v>637.2</v>
      </c>
      <c r="H209" s="86">
        <f>SUM(H210)</f>
        <v>0</v>
      </c>
      <c r="I209" s="133">
        <v>0</v>
      </c>
      <c r="J209" s="133">
        <f t="shared" si="40"/>
        <v>0</v>
      </c>
    </row>
    <row r="210" spans="1:10" ht="27" customHeight="1">
      <c r="A210" s="88"/>
      <c r="B210" s="88" t="s">
        <v>15</v>
      </c>
      <c r="C210" s="88" t="s">
        <v>44</v>
      </c>
      <c r="D210" s="89">
        <v>51999</v>
      </c>
      <c r="E210" s="87">
        <v>62.8</v>
      </c>
      <c r="F210" s="87">
        <v>0</v>
      </c>
      <c r="G210" s="87">
        <v>637.2</v>
      </c>
      <c r="H210" s="87">
        <v>0</v>
      </c>
      <c r="I210" s="133">
        <v>0</v>
      </c>
      <c r="J210" s="133">
        <f t="shared" si="40"/>
        <v>0</v>
      </c>
    </row>
    <row r="211" spans="1:10" ht="27" customHeight="1">
      <c r="A211" s="88"/>
      <c r="B211" s="83">
        <v>329</v>
      </c>
      <c r="C211" s="83" t="s">
        <v>12</v>
      </c>
      <c r="D211" s="89"/>
      <c r="E211" s="86">
        <f>SUM(E212)</f>
        <v>0</v>
      </c>
      <c r="F211" s="86">
        <f>F212</f>
        <v>0</v>
      </c>
      <c r="G211" s="86">
        <f>G212</f>
        <v>450</v>
      </c>
      <c r="H211" s="86">
        <f>SUM(H212)</f>
        <v>1335.5</v>
      </c>
      <c r="I211" s="133">
        <v>0</v>
      </c>
      <c r="J211" s="133">
        <f t="shared" si="40"/>
        <v>296.77777777777777</v>
      </c>
    </row>
    <row r="212" spans="1:10" ht="27" customHeight="1">
      <c r="A212" s="88"/>
      <c r="B212" s="88">
        <v>3299</v>
      </c>
      <c r="C212" s="88" t="s">
        <v>28</v>
      </c>
      <c r="D212" s="89">
        <v>51999</v>
      </c>
      <c r="E212" s="87">
        <v>0</v>
      </c>
      <c r="F212" s="90">
        <v>0</v>
      </c>
      <c r="G212" s="90">
        <v>450</v>
      </c>
      <c r="H212" s="90">
        <v>1335.5</v>
      </c>
      <c r="I212" s="133">
        <v>0</v>
      </c>
      <c r="J212" s="133">
        <f aca="true" t="shared" si="41" ref="J212:J217">H212/G212*100</f>
        <v>296.77777777777777</v>
      </c>
    </row>
    <row r="213" spans="1:10" ht="27" customHeight="1">
      <c r="A213" s="240">
        <v>9212</v>
      </c>
      <c r="B213" s="238" t="s">
        <v>2</v>
      </c>
      <c r="C213" s="240" t="s">
        <v>344</v>
      </c>
      <c r="D213" s="239"/>
      <c r="E213" s="241">
        <f aca="true" t="shared" si="42" ref="E213:H214">E214</f>
        <v>0</v>
      </c>
      <c r="F213" s="241">
        <f t="shared" si="42"/>
        <v>0</v>
      </c>
      <c r="G213" s="241">
        <f t="shared" si="42"/>
        <v>3153</v>
      </c>
      <c r="H213" s="241">
        <f t="shared" si="42"/>
        <v>2959.27</v>
      </c>
      <c r="I213" s="127">
        <v>0</v>
      </c>
      <c r="J213" s="127">
        <f t="shared" si="41"/>
        <v>93.85569299080241</v>
      </c>
    </row>
    <row r="214" spans="1:10" ht="27" customHeight="1">
      <c r="A214" s="120" t="s">
        <v>343</v>
      </c>
      <c r="B214" s="119" t="s">
        <v>3</v>
      </c>
      <c r="C214" s="120" t="s">
        <v>345</v>
      </c>
      <c r="D214" s="121"/>
      <c r="E214" s="122">
        <f t="shared" si="42"/>
        <v>0</v>
      </c>
      <c r="F214" s="122">
        <f t="shared" si="42"/>
        <v>0</v>
      </c>
      <c r="G214" s="122">
        <f t="shared" si="42"/>
        <v>3153</v>
      </c>
      <c r="H214" s="122">
        <f t="shared" si="42"/>
        <v>2959.27</v>
      </c>
      <c r="I214" s="123">
        <v>0</v>
      </c>
      <c r="J214" s="123">
        <f t="shared" si="41"/>
        <v>93.85569299080241</v>
      </c>
    </row>
    <row r="215" spans="1:10" ht="27" customHeight="1">
      <c r="A215" s="128"/>
      <c r="B215" s="83">
        <v>3</v>
      </c>
      <c r="C215" s="83" t="s">
        <v>156</v>
      </c>
      <c r="D215" s="85"/>
      <c r="E215" s="86">
        <f>E216+E226</f>
        <v>0</v>
      </c>
      <c r="F215" s="86">
        <f>F216+F226</f>
        <v>0</v>
      </c>
      <c r="G215" s="86">
        <f>G216+G226</f>
        <v>3153</v>
      </c>
      <c r="H215" s="86">
        <f>H216+H226</f>
        <v>2959.27</v>
      </c>
      <c r="I215" s="93" t="e">
        <f>H215/E215*100</f>
        <v>#DIV/0!</v>
      </c>
      <c r="J215" s="93">
        <f t="shared" si="41"/>
        <v>93.85569299080241</v>
      </c>
    </row>
    <row r="216" spans="1:10" ht="27" customHeight="1">
      <c r="A216" s="128"/>
      <c r="B216" s="83">
        <v>31</v>
      </c>
      <c r="C216" s="83" t="s">
        <v>225</v>
      </c>
      <c r="D216" s="85"/>
      <c r="E216" s="86">
        <f>E217+E220+E223</f>
        <v>0</v>
      </c>
      <c r="F216" s="86">
        <f>F217+F220+F223</f>
        <v>0</v>
      </c>
      <c r="G216" s="86">
        <f>G217+G220+G223</f>
        <v>2869.2</v>
      </c>
      <c r="H216" s="86">
        <f>H217+H220+H223</f>
        <v>2869.12</v>
      </c>
      <c r="I216" s="93" t="e">
        <f>H216/E216*100</f>
        <v>#DIV/0!</v>
      </c>
      <c r="J216" s="93">
        <f t="shared" si="41"/>
        <v>99.99721176634601</v>
      </c>
    </row>
    <row r="217" spans="1:10" ht="27" customHeight="1">
      <c r="A217" s="88"/>
      <c r="B217" s="83">
        <v>311</v>
      </c>
      <c r="C217" s="83" t="s">
        <v>227</v>
      </c>
      <c r="D217" s="85"/>
      <c r="E217" s="86">
        <f>E218+E219</f>
        <v>0</v>
      </c>
      <c r="F217" s="86">
        <f>F218+F219</f>
        <v>0</v>
      </c>
      <c r="G217" s="86">
        <f>G218+G219</f>
        <v>1947.83</v>
      </c>
      <c r="H217" s="86">
        <f>H218+H219</f>
        <v>1947.75</v>
      </c>
      <c r="I217" s="93" t="e">
        <f>H217/E217*100</f>
        <v>#DIV/0!</v>
      </c>
      <c r="J217" s="93">
        <f t="shared" si="41"/>
        <v>99.9958928653938</v>
      </c>
    </row>
    <row r="218" spans="1:10" ht="27" customHeight="1">
      <c r="A218" s="88"/>
      <c r="B218" s="88">
        <v>3111</v>
      </c>
      <c r="C218" s="88" t="s">
        <v>228</v>
      </c>
      <c r="D218" s="89">
        <v>11001</v>
      </c>
      <c r="E218" s="90">
        <v>0</v>
      </c>
      <c r="F218" s="90">
        <v>0</v>
      </c>
      <c r="G218" s="90">
        <v>681.74</v>
      </c>
      <c r="H218" s="90">
        <v>681.74</v>
      </c>
      <c r="I218" s="91" t="e">
        <f aca="true" t="shared" si="43" ref="I218:I230">H218/E218*100</f>
        <v>#DIV/0!</v>
      </c>
      <c r="J218" s="91">
        <f aca="true" t="shared" si="44" ref="J218:J230">H218/G218*100</f>
        <v>100</v>
      </c>
    </row>
    <row r="219" spans="1:10" ht="27" customHeight="1">
      <c r="A219" s="88"/>
      <c r="B219" s="88">
        <v>3111</v>
      </c>
      <c r="C219" s="88" t="s">
        <v>228</v>
      </c>
      <c r="D219" s="89">
        <v>51100</v>
      </c>
      <c r="E219" s="90">
        <v>0</v>
      </c>
      <c r="F219" s="90">
        <v>0</v>
      </c>
      <c r="G219" s="90">
        <v>1266.09</v>
      </c>
      <c r="H219" s="90">
        <v>1266.01</v>
      </c>
      <c r="I219" s="91" t="e">
        <f>H219/E219*100</f>
        <v>#DIV/0!</v>
      </c>
      <c r="J219" s="91">
        <f>H219/G219*100</f>
        <v>99.99368133387043</v>
      </c>
    </row>
    <row r="220" spans="1:10" ht="27" customHeight="1">
      <c r="A220" s="88"/>
      <c r="B220" s="83">
        <v>312</v>
      </c>
      <c r="C220" s="83" t="s">
        <v>231</v>
      </c>
      <c r="D220" s="112"/>
      <c r="E220" s="86">
        <f>E221+E222</f>
        <v>0</v>
      </c>
      <c r="F220" s="86">
        <f>F221+F222</f>
        <v>0</v>
      </c>
      <c r="G220" s="86">
        <f>G221+G222</f>
        <v>600</v>
      </c>
      <c r="H220" s="86">
        <f>H221+H222</f>
        <v>600</v>
      </c>
      <c r="I220" s="93" t="e">
        <f t="shared" si="43"/>
        <v>#DIV/0!</v>
      </c>
      <c r="J220" s="93">
        <f t="shared" si="44"/>
        <v>100</v>
      </c>
    </row>
    <row r="221" spans="1:10" ht="27" customHeight="1">
      <c r="A221" s="88"/>
      <c r="B221" s="88">
        <v>3121</v>
      </c>
      <c r="C221" s="88" t="s">
        <v>231</v>
      </c>
      <c r="D221" s="89">
        <v>11001</v>
      </c>
      <c r="E221" s="87">
        <v>0</v>
      </c>
      <c r="F221" s="87">
        <v>0</v>
      </c>
      <c r="G221" s="87">
        <v>210</v>
      </c>
      <c r="H221" s="87">
        <v>210</v>
      </c>
      <c r="I221" s="91" t="e">
        <f t="shared" si="43"/>
        <v>#DIV/0!</v>
      </c>
      <c r="J221" s="91">
        <f t="shared" si="44"/>
        <v>100</v>
      </c>
    </row>
    <row r="222" spans="1:10" ht="27" customHeight="1">
      <c r="A222" s="88"/>
      <c r="B222" s="88">
        <v>3121</v>
      </c>
      <c r="C222" s="88" t="s">
        <v>231</v>
      </c>
      <c r="D222" s="89">
        <v>51100</v>
      </c>
      <c r="E222" s="87">
        <v>0</v>
      </c>
      <c r="F222" s="87">
        <v>0</v>
      </c>
      <c r="G222" s="87">
        <v>390</v>
      </c>
      <c r="H222" s="87">
        <v>390</v>
      </c>
      <c r="I222" s="91" t="e">
        <f>H222/E222*100</f>
        <v>#DIV/0!</v>
      </c>
      <c r="J222" s="91">
        <f>H222/G222*100</f>
        <v>100</v>
      </c>
    </row>
    <row r="223" spans="1:10" ht="27" customHeight="1">
      <c r="A223" s="88"/>
      <c r="B223" s="83">
        <v>313</v>
      </c>
      <c r="C223" s="83" t="s">
        <v>232</v>
      </c>
      <c r="D223" s="112"/>
      <c r="E223" s="86">
        <f>E224+E225</f>
        <v>0</v>
      </c>
      <c r="F223" s="86">
        <f>F224+F225</f>
        <v>0</v>
      </c>
      <c r="G223" s="86">
        <f>G224+G225</f>
        <v>321.37</v>
      </c>
      <c r="H223" s="86">
        <f>H224+H225</f>
        <v>321.37</v>
      </c>
      <c r="I223" s="93" t="e">
        <f t="shared" si="43"/>
        <v>#DIV/0!</v>
      </c>
      <c r="J223" s="93">
        <f t="shared" si="44"/>
        <v>100</v>
      </c>
    </row>
    <row r="224" spans="1:10" ht="27" customHeight="1">
      <c r="A224" s="88"/>
      <c r="B224" s="88">
        <v>3132</v>
      </c>
      <c r="C224" s="88" t="s">
        <v>233</v>
      </c>
      <c r="D224" s="89">
        <v>11001</v>
      </c>
      <c r="E224" s="87">
        <v>0</v>
      </c>
      <c r="F224" s="87">
        <v>0</v>
      </c>
      <c r="G224" s="87">
        <v>112.48</v>
      </c>
      <c r="H224" s="87">
        <v>112.48</v>
      </c>
      <c r="I224" s="91" t="e">
        <f t="shared" si="43"/>
        <v>#DIV/0!</v>
      </c>
      <c r="J224" s="91">
        <f t="shared" si="44"/>
        <v>100</v>
      </c>
    </row>
    <row r="225" spans="1:10" ht="27" customHeight="1">
      <c r="A225" s="88"/>
      <c r="B225" s="88">
        <v>3132</v>
      </c>
      <c r="C225" s="88" t="s">
        <v>233</v>
      </c>
      <c r="D225" s="89">
        <v>51100</v>
      </c>
      <c r="E225" s="87">
        <v>0</v>
      </c>
      <c r="F225" s="87">
        <v>0</v>
      </c>
      <c r="G225" s="87">
        <v>208.89</v>
      </c>
      <c r="H225" s="87">
        <v>208.89</v>
      </c>
      <c r="I225" s="91" t="e">
        <f>H225/E225*100</f>
        <v>#DIV/0!</v>
      </c>
      <c r="J225" s="91">
        <f>H225/G225*100</f>
        <v>100</v>
      </c>
    </row>
    <row r="226" spans="1:10" ht="27" customHeight="1">
      <c r="A226" s="88"/>
      <c r="B226" s="83">
        <v>32</v>
      </c>
      <c r="C226" s="83" t="s">
        <v>155</v>
      </c>
      <c r="D226" s="129"/>
      <c r="E226" s="130">
        <f>E227</f>
        <v>0</v>
      </c>
      <c r="F226" s="130">
        <f>F227</f>
        <v>0</v>
      </c>
      <c r="G226" s="130">
        <f>G227</f>
        <v>283.79999999999995</v>
      </c>
      <c r="H226" s="130">
        <f>H227</f>
        <v>90.15</v>
      </c>
      <c r="I226" s="131">
        <v>0</v>
      </c>
      <c r="J226" s="131">
        <f>H226/G226*100</f>
        <v>31.76532769556026</v>
      </c>
    </row>
    <row r="227" spans="1:10" ht="27" customHeight="1">
      <c r="A227" s="88"/>
      <c r="B227" s="83">
        <v>321</v>
      </c>
      <c r="C227" s="83" t="s">
        <v>7</v>
      </c>
      <c r="D227" s="85"/>
      <c r="E227" s="86">
        <f>E228+E229+E230+E231</f>
        <v>0</v>
      </c>
      <c r="F227" s="86">
        <f>F228+F229+F230+F231</f>
        <v>0</v>
      </c>
      <c r="G227" s="86">
        <f>G228+G229+G230+G231</f>
        <v>283.79999999999995</v>
      </c>
      <c r="H227" s="86">
        <f>H228+H229+H230+H231</f>
        <v>90.15</v>
      </c>
      <c r="I227" s="93" t="e">
        <f t="shared" si="43"/>
        <v>#DIV/0!</v>
      </c>
      <c r="J227" s="93">
        <f t="shared" si="44"/>
        <v>31.76532769556026</v>
      </c>
    </row>
    <row r="228" spans="1:10" ht="27" customHeight="1">
      <c r="A228" s="88"/>
      <c r="B228" s="88" t="s">
        <v>9</v>
      </c>
      <c r="C228" s="88" t="s">
        <v>10</v>
      </c>
      <c r="D228" s="89">
        <v>11001</v>
      </c>
      <c r="E228" s="87">
        <v>0</v>
      </c>
      <c r="F228" s="87">
        <v>0</v>
      </c>
      <c r="G228" s="87">
        <v>44.1</v>
      </c>
      <c r="H228" s="87">
        <v>0</v>
      </c>
      <c r="I228" s="93" t="e">
        <f>H228/E228*100</f>
        <v>#DIV/0!</v>
      </c>
      <c r="J228" s="93">
        <f>H228/G228*100</f>
        <v>0</v>
      </c>
    </row>
    <row r="229" spans="1:10" ht="27" customHeight="1">
      <c r="A229" s="88"/>
      <c r="B229" s="88" t="s">
        <v>9</v>
      </c>
      <c r="C229" s="88" t="s">
        <v>10</v>
      </c>
      <c r="D229" s="89">
        <v>51100</v>
      </c>
      <c r="E229" s="87">
        <v>0</v>
      </c>
      <c r="F229" s="87">
        <v>0</v>
      </c>
      <c r="G229" s="87">
        <v>81.9</v>
      </c>
      <c r="H229" s="87">
        <v>0</v>
      </c>
      <c r="I229" s="93" t="e">
        <f>H229/E229*100</f>
        <v>#DIV/0!</v>
      </c>
      <c r="J229" s="93">
        <f>H229/G229*100</f>
        <v>0</v>
      </c>
    </row>
    <row r="230" spans="1:10" ht="27" customHeight="1">
      <c r="A230" s="88"/>
      <c r="B230" s="88">
        <v>3212</v>
      </c>
      <c r="C230" s="88" t="s">
        <v>224</v>
      </c>
      <c r="D230" s="89">
        <v>11001</v>
      </c>
      <c r="E230" s="90">
        <v>0</v>
      </c>
      <c r="F230" s="90">
        <v>0</v>
      </c>
      <c r="G230" s="90">
        <v>55.23</v>
      </c>
      <c r="H230" s="90">
        <v>31.56</v>
      </c>
      <c r="I230" s="91" t="e">
        <f t="shared" si="43"/>
        <v>#DIV/0!</v>
      </c>
      <c r="J230" s="91">
        <f t="shared" si="44"/>
        <v>57.14285714285714</v>
      </c>
    </row>
    <row r="231" spans="1:10" ht="27" customHeight="1">
      <c r="A231" s="88"/>
      <c r="B231" s="88">
        <v>3212</v>
      </c>
      <c r="C231" s="88" t="s">
        <v>224</v>
      </c>
      <c r="D231" s="89">
        <v>51100</v>
      </c>
      <c r="E231" s="90">
        <v>0</v>
      </c>
      <c r="F231" s="90">
        <v>0</v>
      </c>
      <c r="G231" s="90">
        <v>102.57</v>
      </c>
      <c r="H231" s="90">
        <v>58.59</v>
      </c>
      <c r="I231" s="91" t="e">
        <f>H231/E231*100</f>
        <v>#DIV/0!</v>
      </c>
      <c r="J231" s="91">
        <f>H231/G231*100</f>
        <v>57.12196548698451</v>
      </c>
    </row>
    <row r="232" spans="5:10" ht="27" customHeight="1">
      <c r="E232" s="251" t="s">
        <v>260</v>
      </c>
      <c r="F232" s="252"/>
      <c r="G232" s="252"/>
      <c r="H232" s="252"/>
      <c r="I232" s="252"/>
      <c r="J232" s="252"/>
    </row>
    <row r="233" spans="5:10" ht="27" customHeight="1">
      <c r="E233" s="253" t="s">
        <v>261</v>
      </c>
      <c r="F233" s="254"/>
      <c r="G233" s="254"/>
      <c r="H233" s="254"/>
      <c r="I233" s="254"/>
      <c r="J233" s="252"/>
    </row>
    <row r="234" spans="5:10" ht="27" customHeight="1">
      <c r="E234"/>
      <c r="F234"/>
      <c r="G234"/>
      <c r="H234"/>
      <c r="I234"/>
      <c r="J234"/>
    </row>
  </sheetData>
  <sheetProtection/>
  <mergeCells count="5">
    <mergeCell ref="E233:J233"/>
    <mergeCell ref="B2:C2"/>
    <mergeCell ref="B3:C3"/>
    <mergeCell ref="A1:J1"/>
    <mergeCell ref="E232:J232"/>
  </mergeCells>
  <printOptions/>
  <pageMargins left="0.1968503937007874" right="0" top="0.1968503937007874" bottom="0.1968503937007874" header="0.3937007874015748" footer="0.3937007874015748"/>
  <pageSetup horizontalDpi="600" verticalDpi="600" orientation="portrait" paperSize="9" scale="59" r:id="rId1"/>
  <headerFooter alignWithMargins="0">
    <oddFooter>&amp;L&amp;C&amp;R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2022-01-28T12:06:37Z</dcterms:created>
  <dcterms:modified xsi:type="dcterms:W3CDTF">2024-04-08T11:38:36Z</dcterms:modified>
  <cp:category/>
  <cp:version/>
  <cp:contentType/>
  <cp:contentStatus/>
</cp:coreProperties>
</file>